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pivotCache/pivotCacheDefinition5.xml" ContentType="application/vnd.openxmlformats-officedocument.spreadsheetml.pivotCacheDefinition+xml"/>
  <Override PartName="/xl/pivotCache/pivotCacheDefinition6.xml" ContentType="application/vnd.openxmlformats-officedocument.spreadsheetml.pivotCacheDefinition+xml"/>
  <Override PartName="/xl/pivotCache/pivotCacheDefinition7.xml" ContentType="application/vnd.openxmlformats-officedocument.spreadsheetml.pivotCacheDefinition+xml"/>
  <Override PartName="/xl/pivotCache/pivotCacheDefinition8.xml" ContentType="application/vnd.openxmlformats-officedocument.spreadsheetml.pivotCacheDefinition+xml"/>
  <Override PartName="/xl/pivotCache/pivotCacheDefinition9.xml" ContentType="application/vnd.openxmlformats-officedocument.spreadsheetml.pivotCacheDefinition+xml"/>
  <Override PartName="/xl/pivotCache/pivotCacheDefinition10.xml" ContentType="application/vnd.openxmlformats-officedocument.spreadsheetml.pivotCacheDefinition+xml"/>
  <Override PartName="/xl/pivotCache/pivotCacheDefinition11.xml" ContentType="application/vnd.openxmlformats-officedocument.spreadsheetml.pivotCacheDefinition+xml"/>
  <Override PartName="/xl/pivotCache/pivotCacheDefinition12.xml" ContentType="application/vnd.openxmlformats-officedocument.spreadsheetml.pivotCacheDefinition+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theme/themeOverride1.xml" ContentType="application/vnd.openxmlformats-officedocument.themeOverrid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heme/themeOverride2.xml" ContentType="application/vnd.openxmlformats-officedocument.themeOverrid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4.xml" ContentType="application/vnd.openxmlformats-officedocument.drawing+xml"/>
  <Override PartName="/xl/slicers/slicer2.xml" ContentType="application/vnd.ms-excel.slicer+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5.xml" ContentType="application/vnd.openxmlformats-officedocument.drawing+xml"/>
  <Override PartName="/xl/pivotTables/pivotTable9.xml" ContentType="application/vnd.openxmlformats-officedocument.spreadsheetml.pivotTable+xml"/>
  <Override PartName="/xl/drawings/drawing6.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queryTables/queryTable1.xml" ContentType="application/vnd.openxmlformats-officedocument.spreadsheetml.queryTable+xml"/>
  <Override PartName="/xl/tables/table4.xml" ContentType="application/vnd.openxmlformats-officedocument.spreadsheetml.table+xml"/>
  <Override PartName="/xl/queryTables/queryTable2.xml" ContentType="application/vnd.openxmlformats-officedocument.spreadsheetml.queryTable+xml"/>
  <Override PartName="/xl/tables/table5.xml" ContentType="application/vnd.openxmlformats-officedocument.spreadsheetml.table+xml"/>
  <Override PartName="/xl/queryTables/queryTable3.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4.xml" ContentType="application/vnd.openxmlformats-officedocument.spreadsheetml.queryTable+xml"/>
  <Override PartName="/xl/tables/table8.xml" ContentType="application/vnd.openxmlformats-officedocument.spreadsheetml.table+xml"/>
  <Override PartName="/xl/queryTables/queryTable5.xml" ContentType="application/vnd.openxmlformats-officedocument.spreadsheetml.queryTable+xml"/>
  <Override PartName="/xl/tables/table9.xml" ContentType="application/vnd.openxmlformats-officedocument.spreadsheetml.table+xml"/>
  <Override PartName="/xl/queryTables/queryTable6.xml" ContentType="application/vnd.openxmlformats-officedocument.spreadsheetml.queryTable+xml"/>
  <Override PartName="/xl/tables/table10.xml" ContentType="application/vnd.openxmlformats-officedocument.spreadsheetml.table+xml"/>
  <Override PartName="/xl/queryTables/queryTable7.xml" ContentType="application/vnd.openxmlformats-officedocument.spreadsheetml.queryTable+xml"/>
  <Override PartName="/xl/tables/table11.xml" ContentType="application/vnd.openxmlformats-officedocument.spreadsheetml.table+xml"/>
  <Override PartName="/xl/queryTables/queryTable8.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xl/volatileDependencies.xml" ContentType="application/vnd.openxmlformats-officedocument.spreadsheetml.volatileDependenc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Denne_projektmappe" hidePivotFieldList="1"/>
  <mc:AlternateContent xmlns:mc="http://schemas.openxmlformats.org/markup-compatibility/2006">
    <mc:Choice Requires="x15">
      <x15ac:absPath xmlns:x15ac="http://schemas.microsoft.com/office/spreadsheetml/2010/11/ac" url="https://trefor-my.sharepoint.com/personal/njor_trefor_dk/Documents/Projekter/Elindsigt/"/>
    </mc:Choice>
  </mc:AlternateContent>
  <xr:revisionPtr revIDLastSave="39" documentId="8_{8CF0C221-1F79-4DB5-81B8-C478F0CBDFFF}" xr6:coauthVersionLast="47" xr6:coauthVersionMax="47" xr10:uidLastSave="{63E7DE18-1B44-4119-AE39-4E35753395C2}"/>
  <bookViews>
    <workbookView xWindow="28680" yWindow="-120" windowWidth="38640" windowHeight="21840" tabRatio="563" xr2:uid="{BF7D525E-946F-4CE9-A35F-70600C19AD97}"/>
  </bookViews>
  <sheets>
    <sheet name="Start" sheetId="28" r:id="rId1"/>
    <sheet name="Kontrolpanel" sheetId="12" r:id="rId2"/>
    <sheet name="Din Regning" sheetId="24" r:id="rId3"/>
    <sheet name="Overskudsproduktion" sheetId="31" r:id="rId4"/>
    <sheet name="Find Skjulte tillæg" sheetId="27" r:id="rId5"/>
    <sheet name="Timespecifikation" sheetId="26" r:id="rId6"/>
    <sheet name="teknik" sheetId="22" state="hidden" r:id="rId7"/>
  </sheets>
  <definedNames>
    <definedName name="Aktuel_version">Kontrolpanel!$P$6</definedName>
    <definedName name="E18_valgt_adresse">Kontrolpanel!$G$48</definedName>
    <definedName name="EksterneData_1" localSheetId="6" hidden="1">teknik!$B$13:$B$14</definedName>
    <definedName name="EksterneData_10" localSheetId="6" hidden="1">teknik!$B$37:$B$38</definedName>
    <definedName name="EksterneData_11" localSheetId="6" hidden="1">teknik!$AH$13:$AQ$14</definedName>
    <definedName name="EksterneData_12" localSheetId="6" hidden="1">teknik!$A$3:$Q$4</definedName>
    <definedName name="EksterneData_2" localSheetId="6" hidden="1">teknik!$G$3:$J$177</definedName>
    <definedName name="EksterneData_3" localSheetId="1" hidden="1">Kontrolpanel!#REF!</definedName>
    <definedName name="EksterneData_3" localSheetId="6" hidden="1">teknik!$R$3:$CC$4</definedName>
    <definedName name="EksterneData_6" localSheetId="6" hidden="1">teknik!$U$13:$AD$14</definedName>
    <definedName name="EksterneData_7" localSheetId="6" hidden="1">teknik!$B$6:$B$7</definedName>
    <definedName name="EksterneData_8" localSheetId="6" hidden="1">teknik!$EG$4:$EX$5</definedName>
    <definedName name="EksterneData_9" localSheetId="6" hidden="1">teknik!$L$3:$L$67</definedName>
    <definedName name="elaftale_metode">Kontrolpanel!$E$24</definedName>
    <definedName name="forventet_forbrug">Kontrolpanel!$E$10</definedName>
    <definedName name="gns_spotpris">teknik!$B$34:$C$35</definedName>
    <definedName name="man_PowerLimit">Kontrolpanel!$F$58:$F$58</definedName>
    <definedName name="manuel_elaftale_priser">Kontrolpanel!$G$28:$I$32</definedName>
    <definedName name="Slutdato">Kontrolpanel!$E$54</definedName>
    <definedName name="Startdato">Kontrolpanel!$E$53</definedName>
    <definedName name="Token">Kontrolpanel!$E$7</definedName>
    <definedName name="_xlnm.Print_Area" localSheetId="2">'Din Regning'!$B$2:$K$40</definedName>
    <definedName name="Udsnit_Dato">#N/A</definedName>
    <definedName name="Udsnit_Dato1">#N/A</definedName>
    <definedName name="Udsnit_DK_Time__Måned">#N/A</definedName>
    <definedName name="Udsnit_DK_Time__Måned1">#N/A</definedName>
    <definedName name="Udsnit_DK_Time__År">#N/A</definedName>
    <definedName name="Udsnit_DK_Time__År1">#N/A</definedName>
    <definedName name="Udsnit_Time">#N/A</definedName>
    <definedName name="Udsnit_Time_prod">#N/A</definedName>
    <definedName name="valgt_abonnement">Kontrolpanel!$E$30</definedName>
    <definedName name="Valgt_adresse">Kontrolpanel!$D$48</definedName>
    <definedName name="valgt_ellev">Kontrolpanel!$E$27</definedName>
    <definedName name="valgt_pristillaeg">Kontrolpanel!$E$31</definedName>
    <definedName name="valgt_produkt">Kontrolpanel!$E$28</definedName>
    <definedName name="ValgtE17">teknik!$S$12</definedName>
    <definedName name="ValgtE18">teknik!$AG$12</definedName>
  </definedNames>
  <calcPr calcId="191029"/>
  <pivotCaches>
    <pivotCache cacheId="0" r:id="rId8"/>
    <pivotCache cacheId="1" r:id="rId9"/>
  </pivotCaches>
  <extLst>
    <ext xmlns:x14="http://schemas.microsoft.com/office/spreadsheetml/2009/9/main" uri="{876F7934-8845-4945-9796-88D515C7AA90}">
      <x14:pivotCaches>
        <pivotCache cacheId="2" r:id="rId10"/>
        <pivotCache cacheId="3" r:id="rId11"/>
      </x14:pivotCaches>
    </ext>
    <ext xmlns:x14="http://schemas.microsoft.com/office/spreadsheetml/2009/9/main" uri="{BBE1A952-AA13-448e-AADC-164F8A28A991}">
      <x14:slicerCaches>
        <x14:slicerCache r:id="rId12"/>
        <x14:slicerCache r:id="rId13"/>
        <x14:slicerCache r:id="rId14"/>
        <x14:slicerCache r:id="rId15"/>
        <x14:slicerCache r:id="rId16"/>
        <x14:slicerCache r:id="rId17"/>
        <x14:slicerCache r:id="rId18"/>
        <x14:slicerCache r:id="rId19"/>
      </x14:slicerCaches>
    </ext>
    <ext xmlns:x14="http://schemas.microsoft.com/office/spreadsheetml/2009/9/main" uri="{79F54976-1DA5-4618-B147-4CDE4B953A38}">
      <x14:workbookPr/>
    </ext>
    <ext xmlns:x15="http://schemas.microsoft.com/office/spreadsheetml/2010/11/main" uri="{841E416B-1EF1-43b6-AB56-02D37102CBD5}">
      <x15:pivotCaches>
        <pivotCache cacheId="4" r:id="rId20"/>
        <pivotCache cacheId="5" r:id="rId21"/>
        <pivotCache cacheId="6" r:id="rId22"/>
        <pivotCache cacheId="7" r:id="rId23"/>
        <pivotCache cacheId="8" r:id="rId24"/>
        <pivotCache cacheId="9" r:id="rId25"/>
        <pivotCache cacheId="10" r:id="rId26"/>
        <pivotCache cacheId="11" r:id="rId27"/>
      </x15:pivotCaches>
    </ext>
    <ext xmlns:x15="http://schemas.microsoft.com/office/spreadsheetml/2010/11/main" uri="{983426D0-5260-488c-9760-48F4B6AC55F4}">
      <x15:pivotTableReferences>
        <x15:pivotTableReference r:id="rId28"/>
        <x15:pivotTableReference r:id="rId29"/>
        <x15:pivotTableReference r:id="rId30"/>
        <x15:pivotTableReference r:id="rId31"/>
        <x15:pivotTableReference r:id="rId32"/>
        <x15:pivotTableReference r:id="rId33"/>
        <x15:pivotTableReference r:id="rId34"/>
        <x15:pivotTableReference r:id="rId35"/>
      </x15:pivotTableReferences>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Data_10a94156-0ba5-44c5-ad26-8d386bb5a7c3" name="Data" connection="Forespørgsel - Data"/>
          <x15:modelTable id="Tariflast_e4aac65e-47cd-4693-a0d1-062f0f2a37e1" name="Tariflast" connection="Forespørgsel - Tariflast"/>
          <x15:modelTable id="TimeTable_0eea8aef-2d8a-4f4c-b992-2d616cdce61c" name="TimeTable" connection="Forespørgsel - TimeTable"/>
          <x15:modelTable id="nyeste_version_b0bfd678-0cc2-41bd-9866-4175d0e8b036" name="nyeste_version" connection="Forespørgsel - nyeste_version"/>
          <x15:modelTable id="Timer_4298f3ba-ef6d-4d22-8509-9036143f169b" name="Timer" connection="Forespørgsel - Timer"/>
          <x15:modelTable id="E18_Data_081f779b-f3aa-44b1-822a-e8f20bb2aa32" name="E18_Data" connection="Forespørgsel - E18_Data"/>
          <x15:modelTable id="Eloverblik_timeseries_ae8a0332-2184-4659-8a48-56c006a29e0c" name="Eloverblik_timeseries" connection="Forespørgsel - Eloverblik_timeseries"/>
          <x15:modelTable id="E18_Eloverblik_timeseries_7f01c253-0374-4e41-9e7f-9a26e7c1e262" name="E18_Eloverblik_timeseries" connection="Forespørgsel - E18_Eloverblik_timeseries"/>
          <x15:modelTable id="PowerLimit_abb5885f-4e11-4bfe-92c5-cf6920e6ea4c" name="PowerLimit" connection="Forespørgsel - PowerLimit"/>
        </x15:modelTables>
        <x15:modelRelationships>
          <x15:modelRelationship fromTable="Data" fromColumn="UTCindex" toTable="TimeTable" toColumn="UTCindex"/>
          <x15:modelRelationship fromTable="Data" fromColumn="Tariflast" toTable="Tariflast" toColumn="Tariflast"/>
          <x15:modelRelationship fromTable="TimeTable" fromColumn="DK-Time (Time)" toTable="Timer" toColumn="Time"/>
          <x15:modelRelationship fromTable="E18_Data" fromColumn="UTCindex" toTable="TimeTable" toColumn="UTCindex"/>
          <x15:modelRelationship fromTable="Eloverblik_timeseries" fromColumn="UTCindex" toTable="TimeTable" toColumn="UTCindex"/>
          <x15:modelRelationship fromTable="E18_Eloverblik_timeseries" fromColumn="UTCindex" toTable="TimeTable" toColumn="UTCindex"/>
        </x15:modelRelationships>
        <x15:extLst>
          <ext xmlns:x16="http://schemas.microsoft.com/office/spreadsheetml/2014/11/main" uri="{9835A34E-60A6-4A7C-AAB8-D5F71C897F49}">
            <x16:modelTimeGroupings>
              <x16:modelTimeGrouping tableName="TimeTable" columnName="DK-Time" columnId="DK-Time">
                <x16:calculatedTimeColumn columnName="DK-Time (År)" columnId="DK-Time (År)" contentType="years" isSelected="1"/>
                <x16:calculatedTimeColumn columnName="DK-Time (Time)" columnId="DK-Time (Time)" contentType="hours" isSelected="0"/>
              </x16:modelTimeGrouping>
            </x16:modelTimeGroupings>
          </ext>
        </x15:extLst>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 i="24" l="1" a="1"/>
  <c r="F8" i="24" s="1"/>
  <c r="H8" i="24" a="1"/>
  <c r="H8" i="24" s="1"/>
  <c r="C10" i="24"/>
  <c r="C12" i="24"/>
  <c r="E31" i="12" a="1"/>
  <c r="E31" i="12" s="1"/>
  <c r="E30" i="12" a="1"/>
  <c r="E30" i="12" s="1"/>
  <c r="M4" i="22" a="1"/>
  <c r="M4" i="22" s="1"/>
  <c r="C2" i="12"/>
  <c r="H15" i="12" a="1"/>
  <c r="H15" i="12" s="1"/>
  <c r="AG12" i="22" l="1" a="1"/>
  <c r="AG12" i="22" s="1"/>
  <c r="AF14" i="22" a="1"/>
  <c r="AF14" i="22" s="1"/>
  <c r="F11" i="31" a="1"/>
  <c r="F11" i="31" s="1"/>
  <c r="F10" i="31" a="1"/>
  <c r="F10" i="31" s="1"/>
  <c r="Y42" i="24"/>
  <c r="C7" i="31" a="1"/>
  <c r="C7" i="31" s="1"/>
  <c r="H14" i="12" a="1"/>
  <c r="H14" i="12" s="1"/>
  <c r="H13" i="12" a="1"/>
  <c r="H13" i="12" s="1"/>
  <c r="H9" i="12" a="1"/>
  <c r="H9" i="12" s="1"/>
  <c r="C17" i="24" a="1"/>
  <c r="C17" i="24" s="1"/>
  <c r="F12" i="24"/>
  <c r="F11" i="24"/>
  <c r="M13" i="31" a="1"/>
  <c r="F28" i="24"/>
  <c r="E20" i="24"/>
  <c r="E8" i="24"/>
  <c r="F34" i="24"/>
  <c r="F13" i="24"/>
  <c r="F22" i="24"/>
  <c r="L18" i="27"/>
  <c r="F38" i="24"/>
  <c r="E19" i="24"/>
  <c r="F9" i="31"/>
  <c r="F18" i="24"/>
  <c r="F29" i="24"/>
  <c r="F21" i="24"/>
  <c r="F20" i="24"/>
  <c r="F16" i="31" a="1"/>
  <c r="F19" i="24"/>
  <c r="F27" i="24"/>
  <c r="M6" i="31" a="1"/>
  <c r="F14" i="31" a="1"/>
  <c r="AE13" i="31"/>
  <c r="F27" i="31" a="1"/>
  <c r="H6" i="24"/>
  <c r="M34" i="24"/>
  <c r="F6" i="24"/>
  <c r="H9" i="31"/>
  <c r="F26" i="31" a="1"/>
  <c r="E21" i="24"/>
  <c r="F21" i="31" a="1"/>
  <c r="M28" i="24"/>
  <c r="L12" i="27"/>
  <c r="F15" i="31" a="1"/>
  <c r="E22" i="24" l="1" a="1"/>
  <c r="E22" i="24" s="1"/>
  <c r="J20" i="24"/>
  <c r="J19" i="24"/>
  <c r="J21" i="24"/>
  <c r="J22" i="24"/>
  <c r="J18" i="24"/>
  <c r="F14" i="31"/>
  <c r="F15" i="31"/>
  <c r="I15" i="31" s="1"/>
  <c r="F16" i="31"/>
  <c r="F21" i="31"/>
  <c r="I21" i="31" s="1"/>
  <c r="F26" i="31"/>
  <c r="F27" i="31"/>
  <c r="I27" i="31" s="1"/>
  <c r="H11" i="24"/>
  <c r="H20" i="24"/>
  <c r="I20" i="24" s="1"/>
  <c r="G20" i="24"/>
  <c r="H21" i="24"/>
  <c r="I21" i="24" s="1"/>
  <c r="G21" i="24"/>
  <c r="H19" i="24"/>
  <c r="I19" i="24" s="1"/>
  <c r="G19" i="24"/>
  <c r="H22" i="24"/>
  <c r="I22" i="24" s="1"/>
  <c r="G22" i="24"/>
  <c r="F35" i="24"/>
  <c r="F30" i="24"/>
  <c r="F14" i="24"/>
  <c r="F23" i="24"/>
  <c r="M13" i="31"/>
  <c r="M6" i="31"/>
  <c r="F7" i="24" a="1"/>
  <c r="F7" i="24" s="1"/>
  <c r="H12" i="12" a="1"/>
  <c r="H12" i="12" s="1"/>
  <c r="H11" i="12" a="1"/>
  <c r="H11" i="12" s="1"/>
  <c r="H8" i="12" a="1"/>
  <c r="H8" i="12" s="1"/>
  <c r="H7" i="12" a="1"/>
  <c r="H7" i="12" s="1"/>
  <c r="C20" i="31" a="1"/>
  <c r="C20" i="31" s="1"/>
  <c r="H10" i="31" a="1"/>
  <c r="H10" i="31" s="1"/>
  <c r="C13" i="31" a="1"/>
  <c r="C13" i="31" s="1"/>
  <c r="H10" i="12" a="1"/>
  <c r="H10" i="12" s="1"/>
  <c r="S12" i="22" a="1"/>
  <c r="S12" i="22" s="1"/>
  <c r="L20" i="27"/>
  <c r="L14" i="27"/>
  <c r="L16" i="27"/>
  <c r="I14" i="31" l="1"/>
  <c r="F17" i="31"/>
  <c r="G23" i="24"/>
  <c r="H23" i="24"/>
  <c r="I23" i="24" s="1"/>
  <c r="I26" i="31"/>
  <c r="F28" i="31"/>
  <c r="I16" i="31"/>
  <c r="G26" i="31"/>
  <c r="L10" i="27"/>
  <c r="J10" i="27"/>
  <c r="B10" i="22"/>
  <c r="F22" i="31" l="1"/>
  <c r="J15" i="31"/>
  <c r="G15" i="31"/>
  <c r="I28" i="31"/>
  <c r="J28" i="31" s="1"/>
  <c r="G16" i="31"/>
  <c r="G27" i="31"/>
  <c r="E15" i="31"/>
  <c r="J27" i="31"/>
  <c r="J26" i="31"/>
  <c r="J21" i="31"/>
  <c r="J16" i="31"/>
  <c r="G14" i="31"/>
  <c r="E27" i="31"/>
  <c r="E26" i="31"/>
  <c r="E14" i="31"/>
  <c r="J14" i="31"/>
  <c r="E21" i="31"/>
  <c r="E31" i="31"/>
  <c r="G28" i="31"/>
  <c r="G21" i="31"/>
  <c r="R14" i="22" a="1"/>
  <c r="E57" i="12" a="1"/>
  <c r="E57" i="12" s="1"/>
  <c r="G14" i="27"/>
  <c r="H38" i="24"/>
  <c r="J38" i="24" s="1"/>
  <c r="G18" i="27"/>
  <c r="G16" i="27"/>
  <c r="I22" i="31" l="1"/>
  <c r="J22" i="31" s="1"/>
  <c r="R14" i="22"/>
  <c r="F31" i="31"/>
  <c r="H31" i="31" s="1"/>
  <c r="I17" i="31"/>
  <c r="J17" i="31" s="1"/>
  <c r="G22" i="31"/>
  <c r="G17" i="31"/>
  <c r="I31" i="31" l="1"/>
  <c r="J31" i="31" s="1"/>
  <c r="G31" i="31"/>
  <c r="H18" i="24"/>
  <c r="H13" i="24"/>
  <c r="H12" i="24"/>
  <c r="E27" i="24"/>
  <c r="H14" i="24" l="1"/>
  <c r="I14" i="24" s="1"/>
  <c r="I11" i="24"/>
  <c r="I13" i="24"/>
  <c r="G28" i="24"/>
  <c r="G29" i="24"/>
  <c r="H27" i="24"/>
  <c r="I27" i="24" s="1"/>
  <c r="H29" i="24"/>
  <c r="I29" i="24" s="1"/>
  <c r="G12" i="24"/>
  <c r="G35" i="24"/>
  <c r="I12" i="24"/>
  <c r="G34" i="24"/>
  <c r="H28" i="24"/>
  <c r="I28" i="24" s="1"/>
  <c r="G11" i="24"/>
  <c r="G27" i="24"/>
  <c r="H34" i="24"/>
  <c r="I34" i="24" s="1"/>
  <c r="G14" i="24"/>
  <c r="H35" i="24"/>
  <c r="I35" i="24" s="1"/>
  <c r="G13" i="24"/>
  <c r="E38" i="24"/>
  <c r="E28" i="24"/>
  <c r="E11" i="24"/>
  <c r="E12" i="24"/>
  <c r="E18" i="24"/>
  <c r="G18" i="24" s="1"/>
  <c r="E34" i="24"/>
  <c r="I18" i="24" l="1"/>
  <c r="H30" i="24"/>
  <c r="G30" i="24"/>
  <c r="D30" i="22" l="1"/>
  <c r="I30" i="24"/>
  <c r="C30" i="22"/>
  <c r="I38" i="24"/>
  <c r="M38" i="24" s="1"/>
  <c r="J34" i="24"/>
  <c r="J23" i="24"/>
  <c r="J12" i="24"/>
  <c r="J30" i="24"/>
  <c r="J13" i="24"/>
  <c r="J28" i="24"/>
  <c r="J27" i="24"/>
  <c r="G38" i="24"/>
  <c r="J11" i="24"/>
  <c r="J14" i="24"/>
  <c r="J29" i="24"/>
  <c r="J35" i="24"/>
  <c r="B30" i="22" l="1"/>
  <c r="E30" i="22"/>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DF5FEE4-DE5B-497F-9E0B-62E7A74F1039}" keepAlive="1" name="Forespørgsel - Charges_subscriptions" description="Forbindelse til forespørgslen 'Charges_subscriptions' i projektmappen." type="5" refreshedVersion="8" saveData="1">
    <dbPr connection="Provider=Microsoft.Mashup.OleDb.1;Data Source=$Workbook$;Location=Charges_subscriptions;Extended Properties=&quot;&quot;" command="SELECT * FROM [Charges_subscriptions]"/>
  </connection>
  <connection id="2" xr16:uid="{B3B7767A-A2D1-4DCF-9D31-B58938D61B64}" keepAlive="1" name="Forespørgsel - Charges_Tariffer" description="Forbindelse til forespørgslen 'Charges_Tariffer' i projektmappen." type="5" refreshedVersion="0" saveData="1">
    <dbPr connection="Provider=Microsoft.Mashup.OleDb.1;Data Source=$Workbook$;Location=Charges_Tariffer;Extended Properties=&quot;&quot;" command="SELECT * FROM [Charges_Tariffer]"/>
  </connection>
  <connection id="3" xr16:uid="{61CFA6BF-B808-480C-A8BC-FB57A760BA6B}" keepAlive="1" name="Forespørgsel - ChargesPayload" description="Forbindelse til forespørgslen 'ChargesPayload' i projektmappen." type="5" refreshedVersion="0" saveData="1">
    <dbPr connection="Provider=Microsoft.Mashup.OleDb.1;Data Source=$Workbook$;Location=ChargesPayload;Extended Properties=&quot;&quot;" command="SELECT * FROM [ChargesPayload]"/>
  </connection>
  <connection id="4" xr16:uid="{4FBE4571-9E4E-46F4-B855-19C66EA83A1B}" keepAlive="1" name="Forespørgsel - CurrentDSO_Gln" description="Forbindelse til forespørgslen 'CurrentDSO_Gln' i projektmappen." type="5" refreshedVersion="8" saveData="1">
    <dbPr connection="Provider=Microsoft.Mashup.OleDb.1;Data Source=$Workbook$;Location=CurrentDSO_Gln;Extended Properties=&quot;&quot;" command="SELECT * FROM [CurrentDSO_Gln]"/>
  </connection>
  <connection id="5" xr16:uid="{4FAE86F9-3A3D-471A-BB0B-990A20FF564C}" name="Forespørgsel - Data" description="Forbindelse til forespørgslen 'Data' i projektmappen." type="100" refreshedVersion="8" minRefreshableVersion="5" saveData="1">
    <extLst>
      <ext xmlns:x15="http://schemas.microsoft.com/office/spreadsheetml/2010/11/main" uri="{DE250136-89BD-433C-8126-D09CA5730AF9}">
        <x15:connection id="71aebc82-45d3-41e9-a33e-0ef267801032">
          <x15:oledbPr connection="Provider=Microsoft.Mashup.OleDb.1;Data Source=$Workbook$;Location=Data;Extended Properties=&quot;&quot;">
            <x15:dbTables>
              <x15:dbTable name="Data"/>
            </x15:dbTables>
          </x15:oledbPr>
        </x15:connection>
      </ext>
    </extLst>
  </connection>
  <connection id="6" xr16:uid="{73ECB436-3049-40DB-BE6E-F1BC1FB31871}" keepAlive="1" name="Forespørgsel - dso_priser" description="Forbindelse til forespørgslen 'dso_priser' i projektmappen." type="5" refreshedVersion="8" saveData="1">
    <dbPr connection="Provider=Microsoft.Mashup.OleDb.1;Data Source=$Workbook$;Location=dso_priser;Extended Properties=&quot;&quot;" command="SELECT * FROM [dso_priser]"/>
  </connection>
  <connection id="7" xr16:uid="{91C007A6-B94A-4380-9FD7-EA0C89AD31ED}" keepAlive="1" name="Forespørgsel - E17_adresseliste" description="Forbindelse til forespørgslen 'E17_adresseliste' i projektmappen." type="5" refreshedVersion="8" saveData="1">
    <dbPr connection="Provider=Microsoft.Mashup.OleDb.1;Data Source=$Workbook$;Location=E17_adresseliste;Extended Properties=&quot;&quot;" command="SELECT * FROM [E17_adresseliste]"/>
  </connection>
  <connection id="8" xr16:uid="{3161D4D9-1C4A-41D8-AA76-53C0D354D55B}" keepAlive="1" name="Forespørgsel - E18_adresseliste" description="Forbindelse til forespørgslen 'E18_adresseliste' i projektmappen." type="5" refreshedVersion="8" saveData="1">
    <dbPr connection="Provider=Microsoft.Mashup.OleDb.1;Data Source=$Workbook$;Location=E18_adresseliste;Extended Properties=&quot;&quot;" command="SELECT * FROM [E18_adresseliste]"/>
  </connection>
  <connection id="9" xr16:uid="{1C77EDF1-5721-46CF-AE98-BF86B464B771}" keepAlive="1" name="Forespørgsel - E18_ChargesPayload" description="Forbindelse til forespørgslen 'E18_ChargesPayload' i projektmappen." type="5" refreshedVersion="8" saveData="1">
    <dbPr connection="Provider=Microsoft.Mashup.OleDb.1;Data Source=$Workbook$;Location=E18_ChargesPayload;Extended Properties=&quot;&quot;" command="SELECT * FROM [E18_ChargesPayload]"/>
  </connection>
  <connection id="10" xr16:uid="{005D3D07-0DCE-417E-B330-1CC46FD7FB72}" name="Forespørgsel - E18_Data" description="Forbindelse til forespørgslen 'E18_Data' i projektmappen." type="100" refreshedVersion="8" minRefreshableVersion="5" saveData="1">
    <extLst>
      <ext xmlns:x15="http://schemas.microsoft.com/office/spreadsheetml/2010/11/main" uri="{DE250136-89BD-433C-8126-D09CA5730AF9}">
        <x15:connection id="cb880276-3384-4063-b589-f036675538a1">
          <x15:oledbPr connection="Provider=Microsoft.Mashup.OleDb.1;Data Source=$Workbook$;Location=E18_Data;Extended Properties=&quot;&quot;">
            <x15:dbTables>
              <x15:dbTable name="E18_Data"/>
            </x15:dbTables>
          </x15:oledbPr>
        </x15:connection>
      </ext>
    </extLst>
  </connection>
  <connection id="11" xr16:uid="{6A6BB778-698F-4A29-8090-85CAC6B921A2}" name="Forespørgsel - E18_Eloverblik_timeseries" description="Forbindelse til forespørgslen 'E18_Eloverblik_timeseries' i projektmappen." type="100" refreshedVersion="8" minRefreshableVersion="5" saveData="1">
    <extLst>
      <ext xmlns:x15="http://schemas.microsoft.com/office/spreadsheetml/2010/11/main" uri="{DE250136-89BD-433C-8126-D09CA5730AF9}">
        <x15:connection id="73b7e93f-1aa4-443e-b95d-1c6c2607dc37">
          <x15:oledbPr connection="Provider=Microsoft.Mashup.OleDb.1;Data Source=$Workbook$;Location=E18_Eloverblik_timeseries;Extended Properties=&quot;&quot;">
            <x15:dbTables>
              <x15:dbTable name="E18_Eloverblik_timeseries"/>
            </x15:dbTables>
          </x15:oledbPr>
        </x15:connection>
      </ext>
    </extLst>
  </connection>
  <connection id="12" xr16:uid="{38B1CE2A-ACE9-4218-8FDD-FB95B5A0BB72}" keepAlive="1" name="Forespørgsel - E18_EloverblikStamdataRaw" description="Forbindelse til forespørgslen 'E18_EloverblikStamdataRaw' i projektmappen." type="5" refreshedVersion="8" saveData="1">
    <dbPr connection="Provider=Microsoft.Mashup.OleDb.1;Data Source=$Workbook$;Location=E18_EloverblikStamdataRaw;Extended Properties=&quot;&quot;" command="SELECT * FROM [E18_EloverblikStamdataRaw]"/>
  </connection>
  <connection id="13" xr16:uid="{CBB203AD-DC55-4D8A-9DD4-BBF7A6211103}" keepAlive="1" name="Forespørgsel - E18_net_indfoedning" description="Forbindelse til forespørgslen 'E18_net_indfoedning' i projektmappen." type="5" refreshedVersion="8" saveData="1">
    <dbPr connection="Provider=Microsoft.Mashup.OleDb.1;Data Source=$Workbook$;Location=E18_net_indfoedning;Extended Properties=&quot;&quot;" command="SELECT * FROM [E18_net_indfoedning]"/>
  </connection>
  <connection id="14" xr16:uid="{CABFAD1C-0000-4BE6-96E6-511B3AFF9A68}" keepAlive="1" name="Forespørgsel - E18_Nettarif_timeseries" description="Forbindelse til forespørgslen 'E18_Nettarif_timeseries' i projektmappen." type="5" refreshedVersion="8" saveData="1">
    <dbPr connection="Provider=Microsoft.Mashup.OleDb.1;Data Source=$Workbook$;Location=E18_Nettarif_timeseries;Extended Properties=&quot;&quot;" command="SELECT * FROM [E18_Nettarif_timeseries]"/>
  </connection>
  <connection id="15" xr16:uid="{62F64AD7-8C9D-4FAA-9259-67BEC366E55E}" keepAlive="1" name="Forespørgsel - E18_TariffKeys" description="Forbindelse til forespørgslen 'E18_TariffKeys' i projektmappen." type="5" refreshedVersion="8" saveData="1">
    <dbPr connection="Provider=Microsoft.Mashup.OleDb.1;Data Source=$Workbook$;Location=E18_TariffKeys;Extended Properties=&quot;&quot;" command="SELECT * FROM [E18_TariffKeys]"/>
  </connection>
  <connection id="16" xr16:uid="{FD36A80A-51B4-41FE-B886-2423C2CFE3A4}" keepAlive="1" name="Forespørgsel - E18_Valgt_elaftale" description="Forbindelse til forespørgslen 'E18_Valgt_elaftale' i projektmappen." type="5" refreshedVersion="0" saveData="1">
    <dbPr connection="Provider=Microsoft.Mashup.OleDb.1;Data Source=$Workbook$;Location=E18_Valgt_elaftale;Extended Properties=&quot;&quot;" command="SELECT * FROM [E18_Valgt_elaftale]"/>
  </connection>
  <connection id="17" xr16:uid="{80BAECD6-2CB1-465D-B676-80F8FCEE738E}" keepAlive="1" name="Forespørgsel - E18FallbackUsed" description="Forbindelse til forespørgslen 'E18FallbackUsed' i projektmappen." type="5" refreshedVersion="8" saveData="1">
    <dbPr connection="Provider=Microsoft.Mashup.OleDb.1;Data Source=$Workbook$;Location=E18FallbackUsed;Extended Properties=&quot;&quot;" command="SELECT * FROM [E18FallbackUsed]"/>
  </connection>
  <connection id="18" xr16:uid="{F99F7AD0-2729-4D9B-908A-455BF549B36D}" keepAlive="1" name="Forespørgsel - elaftaler" description="Forbindelse til forespørgslen 'elaftaler' i projektmappen." type="5" refreshedVersion="8" saveData="1">
    <dbPr connection="Provider=Microsoft.Mashup.OleDb.1;Data Source=$Workbook$;Location=elaftaler;Extended Properties=&quot;&quot;" command="SELECT * FROM [elaftaler]"/>
  </connection>
  <connection id="19" xr16:uid="{A572C241-AD42-49DB-9BD4-A734A9289CF3}" keepAlive="1" name="Forespørgsel - Eloverblik_context" description="Forbindelse til forespørgslen 'Eloverblik_context' i projektmappen." type="5" refreshedVersion="8" saveData="1">
    <dbPr connection="Provider=Microsoft.Mashup.OleDb.1;Data Source=$Workbook$;Location=Eloverblik_context;Extended Properties=&quot;&quot;" command="SELECT * FROM [Eloverblik_context]"/>
  </connection>
  <connection id="20" xr16:uid="{68644A21-F356-40E5-8D0B-615E1A87A40E}" name="Forespørgsel - Eloverblik_timeseries" description="Forbindelse til forespørgslen 'Eloverblik_timeseries' i projektmappen." type="100" refreshedVersion="8" minRefreshableVersion="5" saveData="1">
    <extLst>
      <ext xmlns:x15="http://schemas.microsoft.com/office/spreadsheetml/2010/11/main" uri="{DE250136-89BD-433C-8126-D09CA5730AF9}">
        <x15:connection id="0c34b419-fb3b-4418-946d-ecff6bce731f">
          <x15:oledbPr connection="Provider=Microsoft.Mashup.OleDb.1;Data Source=$Workbook$;Location=Eloverblik_timeseries;Extended Properties=&quot;&quot;">
            <x15:dbTables>
              <x15:dbTable name="Eloverblik_timeseries"/>
            </x15:dbTables>
          </x15:oledbPr>
        </x15:connection>
      </ext>
    </extLst>
  </connection>
  <connection id="21" xr16:uid="{2EA1C563-9007-433D-8E5B-F6981A2DB4AD}" keepAlive="1" name="Forespørgsel - EloverblikStamdataRaw" description="Forbindelse til forespørgslen 'EloverblikStamdataRaw' i projektmappen." type="5" refreshedVersion="8" saveData="1">
    <dbPr connection="Provider=Microsoft.Mashup.OleDb.1;Data Source=$Workbook$;Location=EloverblikStamdataRaw;Extended Properties=&quot;&quot;" command="SELECT * FROM [EloverblikStamdataRaw]"/>
  </connection>
  <connection id="22" xr16:uid="{19AD4368-B7C8-4B76-9FC8-432CCF735231}" keepAlive="1" name="Forespørgsel - energinet_prices" description="Forbindelse til forespørgslen 'energinet_prices' i projektmappen." type="5" refreshedVersion="0" saveData="1">
    <dbPr connection="Provider=Microsoft.Mashup.OleDb.1;Data Source=$Workbook$;Location=energinet_prices;Extended Properties=&quot;&quot;" command="SELECT * FROM [energinet_prices]"/>
  </connection>
  <connection id="23" xr16:uid="{B2375BF1-830E-42CA-A5FC-4D42752C6D2B}" keepAlive="1" name="Forespørgsel - Failsafe" description="Forbindelse til forespørgslen 'Failsafe' i projektmappen." type="5" refreshedVersion="8" saveData="1">
    <dbPr connection="Provider=Microsoft.Mashup.OleDb.1;Data Source=$Workbook$;Location=Failsafe;Extended Properties=&quot;&quot;" command="SELECT * FROM [Failsafe]"/>
  </connection>
  <connection id="24" xr16:uid="{BA4A2F13-6770-4490-A6BE-828479FA26E4}" keepAlive="1" name="Forespørgsel - forventet_forbrug" description="Forbindelse til forespørgslen 'forventet_forbrug' i projektmappen." type="5" refreshedVersion="0" background="1" saveData="1">
    <dbPr connection="Provider=Microsoft.Mashup.OleDb.1;Data Source=$Workbook$;Location=forventet_forbrug;Extended Properties=&quot;&quot;" command="SELECT * FROM [forventet_forbrug]"/>
  </connection>
  <connection id="25" xr16:uid="{2C5E8F36-C4BE-4870-BF9F-A5541C40A508}" keepAlive="1" name="Forespørgsel - GetAccessToken" description="Forbindelse til forespørgslen 'GetAccessToken' i projektmappen." type="5" refreshedVersion="0" saveData="1">
    <dbPr connection="Provider=Microsoft.Mashup.OleDb.1;Data Source=$Workbook$;Location=GetAccessToken;Extended Properties=&quot;&quot;" command="SELECT * FROM [GetAccessToken]"/>
  </connection>
  <connection id="26" xr16:uid="{2A9D0064-E0E5-4518-A055-8BF8B8D43821}" keepAlive="1" name="Forespørgsel - GetActiveE17" description="Forbindelse til forespørgslen 'GetActiveE17' i projektmappen." type="5" refreshedVersion="0" saveData="1">
    <dbPr connection="Provider=Microsoft.Mashup.OleDb.1;Data Source=$Workbook$;Location=GetActiveE17;Extended Properties=&quot;&quot;" command="SELECT * FROM [GetActiveE17]"/>
  </connection>
  <connection id="27" xr16:uid="{6E1AD166-19F8-41D2-825C-F787832467A8}" keepAlive="1" name="Forespørgsel - GetCharges" description="Forbindelse til forespørgslen 'GetCharges' i projektmappen." type="5" refreshedVersion="0" saveData="1">
    <dbPr connection="Provider=Microsoft.Mashup.OleDb.1;Data Source=$Workbook$;Location=GetCharges;Extended Properties=&quot;&quot;" command="SELECT * FROM [GetCharges]"/>
  </connection>
  <connection id="28" xr16:uid="{7E3898F6-16A6-4BBB-B30E-B3BC8AB488F7}" keepAlive="1" name="Forespørgsel - GetMeteringPointDetails" description="Forbindelse til forespørgslen 'GetMeteringPointDetails' i projektmappen." type="5" refreshedVersion="0" saveData="1">
    <dbPr connection="Provider=Microsoft.Mashup.OleDb.1;Data Source=$Workbook$;Location=GetMeteringPointDetails;Extended Properties=&quot;&quot;" command="SELECT * FROM [GetMeteringPointDetails]"/>
  </connection>
  <connection id="29" xr16:uid="{F8E05E7F-A6BD-4715-ADE0-A89F5BDF38C3}" keepAlive="1" name="Forespørgsel - GetMeteringPoints" description="Forbindelse til forespørgslen 'GetMeteringPoints' i projektmappen." type="5" refreshedVersion="0" saveData="1">
    <dbPr connection="Provider=Microsoft.Mashup.OleDb.1;Data Source=$Workbook$;Location=GetMeteringPoints;Extended Properties=&quot;&quot;" command="SELECT * FROM [GetMeteringPoints]"/>
  </connection>
  <connection id="30" xr16:uid="{79364D6F-ECB7-4569-B6D8-AC1708FC631B}" keepAlive="1" name="Forespørgsel - GetPricelistByChargeTypeCode" description="Forbindelse til forespørgslen 'GetPricelistByChargeTypeCode' i projektmappen." type="5" refreshedVersion="0" saveData="1">
    <dbPr connection="Provider=Microsoft.Mashup.OleDb.1;Data Source=$Workbook$;Location=GetPricelistByChargeTypeCode;Extended Properties=&quot;&quot;" command="SELECT * FROM [GetPricelistByChargeTypeCode]"/>
  </connection>
  <connection id="31" xr16:uid="{94732BF2-4BE1-4CEF-8088-BD192085F53B}" keepAlive="1" name="Forespørgsel - GetTimeSeriesBatch" description="Forbindelse til forespørgslen 'GetTimeSeriesBatch' i projektmappen." type="5" refreshedVersion="0" saveData="1">
    <dbPr connection="Provider=Microsoft.Mashup.OleDb.1;Data Source=$Workbook$;Location=GetTimeSeriesBatch;Extended Properties=&quot;&quot;" command="SELECT * FROM [GetTimeSeriesBatch]"/>
  </connection>
  <connection id="32" xr16:uid="{1D2A5524-F284-4135-98D0-25F912F781DD}" keepAlive="1" name="Forespørgsel - GetTimeSeriesBatched" description="Forbindelse til forespørgslen 'GetTimeSeriesBatched' i projektmappen." type="5" refreshedVersion="0" saveData="1">
    <dbPr connection="Provider=Microsoft.Mashup.OleDb.1;Data Source=$Workbook$;Location=GetTimeSeriesBatched;Extended Properties=&quot;&quot;" command="SELECT * FROM [GetTimeSeriesBatched]"/>
  </connection>
  <connection id="33" xr16:uid="{EBADAF95-8779-4225-BEB9-B57A45624907}" keepAlive="1" name="Forespørgsel - isAlive" description="Forbindelse til forespørgslen 'isAlive' i projektmappen." type="5" refreshedVersion="0" saveData="1">
    <dbPr connection="Provider=Microsoft.Mashup.OleDb.1;Data Source=$Workbook$;Location=isAlive;Extended Properties=&quot;&quot;" command="SELECT * FROM [isAlive]"/>
  </connection>
  <connection id="34" xr16:uid="{F9AF36B0-5C0F-467F-A307-6C4911866B69}" keepAlive="1" name="Forespørgsel - NeedSubscriptionFallback" description="Forbindelse til forespørgslen 'NeedSubscriptionFallback' i projektmappen." type="5" refreshedVersion="0" saveData="1">
    <dbPr connection="Provider=Microsoft.Mashup.OleDb.1;Data Source=$Workbook$;Location=NeedSubscriptionFallback;Extended Properties=&quot;&quot;" command="SELECT * FROM [NeedSubscriptionFallback]"/>
  </connection>
  <connection id="35" xr16:uid="{6A933689-BFD2-48E2-89C1-0A21E9035608}" keepAlive="1" name="Forespørgsel - Nettarif_timeseries" description="Forbindelse til forespørgslen 'Nettarif_timeseries' i projektmappen." type="5" refreshedVersion="8" saveData="1">
    <dbPr connection="Provider=Microsoft.Mashup.OleDb.1;Data Source=$Workbook$;Location=Nettarif_timeseries;Extended Properties=&quot;&quot;" command="SELECT * FROM [Nettarif_timeseries]"/>
  </connection>
  <connection id="36" xr16:uid="{B3316BBE-71C1-456B-B617-F78F566325F2}" keepAlive="1" name="Forespørgsel - Nettarif_timeseries(1)" description="Forbindelse til forespørgslen 'Nettarif_timeseries' i projektmappen." type="5" refreshedVersion="0" saveData="1">
    <dbPr connection="Provider=Microsoft.Mashup.OleDb.1;Data Source=$Workbook$;Location=Nettarif_timeseries;Extended Properties=&quot;&quot;" command="SELECT * FROM [Nettarif_timeseries]"/>
  </connection>
  <connection id="37" xr16:uid="{2D67CF02-D69F-45A5-B7FD-6BC913A45C5A}" keepAlive="1" name="Forespørgsel - Nettarif_timeseries_live" description="Forbindelse til forespørgslen 'Nettarif_timeseries_live' i projektmappen." type="5" refreshedVersion="8" saveData="1">
    <dbPr connection="Provider=Microsoft.Mashup.OleDb.1;Data Source=$Workbook$;Location=Nettarif_timeseries_live;Extended Properties=&quot;&quot;" command="SELECT * FROM [Nettarif_timeseries_live]"/>
  </connection>
  <connection id="38" xr16:uid="{EED456ED-0C55-4A78-8A22-B9DADBD3C272}" keepAlive="1" name="Forespørgsel - Nettarif_timeseries_old" description="Forbindelse til forespørgslen 'Nettarif_timeseries_old' i projektmappen." type="5" refreshedVersion="8" saveData="1">
    <dbPr connection="Provider=Microsoft.Mashup.OleDb.1;Data Source=$Workbook$;Location=Nettarif_timeseries_old;Extended Properties=&quot;&quot;" command="SELECT * FROM [Nettarif_timeseries_old]"/>
  </connection>
  <connection id="39" xr16:uid="{3778B5CC-3E8E-4560-89EC-C4FB4F09A5F2}" name="Forespørgsel - nyeste_version" description="Forbindelse til forespørgslen 'nyeste_version' i projektmappen." type="100" refreshedVersion="8" minRefreshableVersion="5" saveData="1">
    <extLst>
      <ext xmlns:x15="http://schemas.microsoft.com/office/spreadsheetml/2010/11/main" uri="{DE250136-89BD-433C-8126-D09CA5730AF9}">
        <x15:connection id="d54fb672-2693-44fa-b138-cfbbf3adefd2">
          <x15:oledbPr connection="Provider=Microsoft.Mashup.OleDb.1;Data Source=$Workbook$;Location=nyeste_version;Extended Properties=&quot;&quot;">
            <x15:dbTables>
              <x15:dbTable name="nyeste_version"/>
            </x15:dbTables>
          </x15:oledbPr>
        </x15:connection>
      </ext>
    </extLst>
  </connection>
  <connection id="40" xr16:uid="{52EAC64A-D300-4F0C-AB8C-48665D988626}" keepAlive="1" name="Forespørgsel - Periode" description="Forbindelse til forespørgslen 'Periode' i projektmappen." type="5" refreshedVersion="0" saveData="1">
    <dbPr connection="Provider=Microsoft.Mashup.OleDb.1;Data Source=$Workbook$;Location=Periode;Extended Properties=&quot;&quot;" command="SELECT * FROM [Periode]"/>
  </connection>
  <connection id="41" xr16:uid="{B37F9E7C-3AF0-4CCA-8337-4F281E84D0FD}" name="Forespørgsel - PowerLimit" description="Forbindelse til forespørgslen 'PowerLimit' i projektmappen." type="100" refreshedVersion="8" minRefreshableVersion="5" saveData="1">
    <extLst>
      <ext xmlns:x15="http://schemas.microsoft.com/office/spreadsheetml/2010/11/main" uri="{DE250136-89BD-433C-8126-D09CA5730AF9}">
        <x15:connection id="9697f018-ee10-466a-bb8a-574dcd5774ae">
          <x15:oledbPr connection="Provider=Microsoft.Mashup.OleDb.1;Data Source=$Workbook$;Location=PowerLimit;Extended Properties=&quot;&quot;">
            <x15:dbTables>
              <x15:dbTable name="PowerLimit"/>
            </x15:dbTables>
          </x15:oledbPr>
        </x15:connection>
      </ext>
    </extLst>
  </connection>
  <connection id="42" xr16:uid="{4DED5A0B-6808-43B1-9B6C-E33659061971}" keepAlive="1" name="Forespørgsel - Spotpriser" description="Forbindelse til forespørgslen 'Spotpriser' i projektmappen." type="5" refreshedVersion="8" saveData="1">
    <dbPr connection="Provider=Microsoft.Mashup.OleDb.1;Data Source=$Workbook$;Location=Spotpriser;Extended Properties=&quot;&quot;" command="SELECT * FROM [Spotpriser]"/>
  </connection>
  <connection id="43" xr16:uid="{8AB3ABCD-0576-4CF4-A11A-F27A4403C469}" keepAlive="1" name="Forespørgsel - Subscription_timeseries" description="Forbindelse til forespørgslen 'Subscription_timeseries' i projektmappen." type="5" refreshedVersion="8" saveData="1">
    <dbPr connection="Provider=Microsoft.Mashup.OleDb.1;Data Source=$Workbook$;Location=Subscription_timeseries;Extended Properties=&quot;&quot;" command="SELECT * FROM [Subscription_timeseries]"/>
  </connection>
  <connection id="44" xr16:uid="{E0879A98-040F-4720-BBAF-12342187F24E}" keepAlive="1" name="Forespørgsel - Subscription_timeseries(1)" description="Forbindelse til forespørgslen 'Subscription_timeseries' i projektmappen." type="5" refreshedVersion="8" saveData="1">
    <dbPr connection="Provider=Microsoft.Mashup.OleDb.1;Data Source=$Workbook$;Location=Subscription_timeseries;Extended Properties=&quot;&quot;" command="SELECT * FROM [Subscription_timeseries]"/>
  </connection>
  <connection id="45" xr16:uid="{6A0A5A1C-B2A2-47BA-8892-85F09F74F93B}" keepAlive="1" name="Forespørgsel - Subscription_timeseries_live" description="Forbindelse til forespørgslen 'Subscription_timeseries_live' i projektmappen." type="5" refreshedVersion="8" saveData="1">
    <dbPr connection="Provider=Microsoft.Mashup.OleDb.1;Data Source=$Workbook$;Location=Subscription_timeseries_live;Extended Properties=&quot;&quot;" command="SELECT * FROM [Subscription_timeseries_live]"/>
  </connection>
  <connection id="46" xr16:uid="{390B0D6E-7370-45B8-8BA5-A7209D6275E5}" keepAlive="1" name="Forespørgsel - Subscription_timeseries_old" description="Forbindelse til forespørgslen 'Subscription_timeseries_old' i projektmappen." type="5" refreshedVersion="8" saveData="1">
    <dbPr connection="Provider=Microsoft.Mashup.OleDb.1;Data Source=$Workbook$;Location=Subscription_timeseries_old;Extended Properties=&quot;&quot;" command="SELECT * FROM [Subscription_timeseries_old]"/>
  </connection>
  <connection id="47" xr16:uid="{1D930212-5252-4DC2-8E9E-E67DE129BA63}" name="Forespørgsel - Tariflast" description="Forbindelse til forespørgslen 'Tariflast' i projektmappen." type="100" refreshedVersion="8" minRefreshableVersion="5" saveData="1">
    <extLst>
      <ext xmlns:x15="http://schemas.microsoft.com/office/spreadsheetml/2010/11/main" uri="{DE250136-89BD-433C-8126-D09CA5730AF9}">
        <x15:connection id="58291ac4-cced-4d2c-83c6-bd7129f55c05">
          <x15:oledbPr connection="Provider=Microsoft.Mashup.OleDb.1;Data Source=$Workbook$;Location=Tariflast;Extended Properties=&quot;&quot;">
            <x15:dbTables>
              <x15:dbTable name="Tariflast"/>
            </x15:dbTables>
          </x15:oledbPr>
        </x15:connection>
      </ext>
    </extLst>
  </connection>
  <connection id="48" xr16:uid="{08950C05-CE97-4745-B8F2-0401A42602F6}" name="Forespørgsel - Timer" description="Forbindelse til forespørgslen 'Timer' i projektmappen." type="100" refreshedVersion="8" minRefreshableVersion="5" saveData="1">
    <extLst>
      <ext xmlns:x15="http://schemas.microsoft.com/office/spreadsheetml/2010/11/main" uri="{DE250136-89BD-433C-8126-D09CA5730AF9}">
        <x15:connection id="4cb102e0-e93e-4974-8aaa-467cf4e63415">
          <x15:oledbPr connection="Provider=Microsoft.Mashup.OleDb.1;Data Source=$Workbook$;Location=Timer;Extended Properties=&quot;&quot;">
            <x15:dbTables>
              <x15:dbTable name="Timer"/>
            </x15:dbTables>
          </x15:oledbPr>
        </x15:connection>
      </ext>
    </extLst>
  </connection>
  <connection id="49" xr16:uid="{022E4D4D-DCA4-4FFE-8608-EE5B37C8FAB6}" name="Forespørgsel - TimeTable" description="Forbindelse til forespørgslen 'TimeTable' i projektmappen." type="100" refreshedVersion="8" minRefreshableVersion="5" saveData="1">
    <extLst>
      <ext xmlns:x15="http://schemas.microsoft.com/office/spreadsheetml/2010/11/main" uri="{DE250136-89BD-433C-8126-D09CA5730AF9}">
        <x15:connection id="520b9e33-ad0f-4f49-bcb8-c50a5491c166">
          <x15:oledbPr connection="Provider=Microsoft.Mashup.OleDb.1;Data Source=$Workbook$;Location=TimeTable;Extended Properties=&quot;&quot;">
            <x15:dbTables>
              <x15:dbTable name="TimeTable"/>
            </x15:dbTables>
          </x15:oledbPr>
        </x15:connection>
      </ext>
    </extLst>
  </connection>
  <connection id="50" xr16:uid="{5BE2C9F9-6E70-4FCF-BCEE-EA38044B24B9}" keepAlive="1" name="Forespørgsel - UnikLev" description="Forbindelse til forespørgslen 'UnikLev' i projektmappen." type="5" refreshedVersion="0" saveData="1">
    <dbPr connection="Provider=Microsoft.Mashup.OleDb.1;Data Source=$Workbook$;Location=UnikLev;Extended Properties=&quot;&quot;" command="SELECT * FROM [UnikLev]"/>
  </connection>
  <connection id="51" xr16:uid="{14609B8C-2A5F-4451-8648-B83B3CFA73B9}" keepAlive="1" name="Forespørgsel - UnikLev1" description="Forbindelse til forespørgslen 'UnikLev' i projektmappen." type="5" refreshedVersion="8" saveData="1">
    <dbPr connection="Provider=Microsoft.Mashup.OleDb.1;Data Source=$Workbook$;Location=UnikLev;Extended Properties=&quot;&quot;" command="SELECT * FROM [UnikLev]"/>
  </connection>
  <connection id="52" xr16:uid="{9D656262-2ACD-4374-A4E2-7BAA2D700BF2}" keepAlive="1" name="Forespørgsel - Valgt_elaftale" description="Forbindelse til forespørgslen 'Valgt_elaftale' i projektmappen." type="5" refreshedVersion="0" saveData="1">
    <dbPr connection="Provider=Microsoft.Mashup.OleDb.1;Data Source=$Workbook$;Location=Valgt_elaftale;Extended Properties=&quot;&quot;" command="SELECT * FROM [Valgt_elaftale]"/>
  </connection>
  <connection id="53" xr16:uid="{65A8D2B1-2C71-494F-9DE1-6B1D9428EEAC}" keepAlive="1" name="Forespørgsel - ValgtE17" description="Forbindelse til forespørgslen 'ValgtE17' i projektmappen." type="5" refreshedVersion="0" saveData="1">
    <dbPr connection="Provider=Microsoft.Mashup.OleDb.1;Data Source=$Workbook$;Location=ValgtE17;Extended Properties=&quot;&quot;" command="SELECT * FROM [ValgtE17]"/>
  </connection>
  <connection id="54" xr16:uid="{F3C18470-3006-4BB1-BE1E-DEF577F0FE27}" keepAlive="1" name="Forespørgsel - ValgtE18" description="Forbindelse til forespørgslen 'ValgtE18' i projektmappen." type="5" refreshedVersion="0" saveData="1">
    <dbPr connection="Provider=Microsoft.Mashup.OleDb.1;Data Source=$Workbook$;Location=ValgtE18;Extended Properties=&quot;&quot;" command="SELECT * FROM [ValgtE18]"/>
  </connection>
  <connection id="55" xr16:uid="{03CB75B4-0F3E-4A19-B7B7-B3E950991C4C}" keepAlive="1" name="ModelConnection_EksterneData_10" description="Datamodel" type="5" refreshedVersion="8" minRefreshableVersion="5" saveData="1">
    <dbPr connection="Data Model Connection" command="PowerLimit" commandType="3"/>
    <extLst>
      <ext xmlns:x15="http://schemas.microsoft.com/office/spreadsheetml/2010/11/main" uri="{DE250136-89BD-433C-8126-D09CA5730AF9}">
        <x15:connection id="" model="1"/>
      </ext>
    </extLst>
  </connection>
  <connection id="56" xr16:uid="{751B7B88-D26B-4284-B748-4A379AB443A3}" keepAlive="1" name="ThisWorkbookDataModel" description="Data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da="http://schemas.microsoft.com/office/spreadsheetml/2017/dynamicarray">
  <metadataTypes count="2">
    <metadataType name="XLDAPR" minSupportedVersion="120000" copy="1" pasteAll="1" pasteValues="1" merge="1" splitFirst="1" rowColShift="1" clearFormats="1" clearComments="1" assign="1" coerce="1" cellMeta="1"/>
    <metadataType name="XLMDX" minSupportedVersion="120000" copy="1" pasteAll="1" pasteValues="1" merge="1" splitFirst="1" rowColShift="1" clearFormats="1" clearComments="1" assign="1" coerce="1"/>
  </metadataTypes>
  <metadataStrings count="26">
    <s v="ThisWorkbookDataModel"/>
    <s v="{[TimeTable].[DK-Time (År)].[All]}"/>
    <s v="{[TimeTable].[Dato].[All]}"/>
    <s v="{[Timer].[TimeText].[All]}"/>
    <s v="[Measures].[SUM Transmissionstarif TSO]"/>
    <s v="[Measures].[SUM Netabonnement]"/>
    <s v="[Measures].[SUM Forbrug]"/>
    <s v="[Measures].[SUM ellev abonnement]"/>
    <s v="[Measures].[Min.dato]"/>
    <s v="[Measures].[SUM Systemabonnement TSO]"/>
    <s v="[Measures].[max.dato]"/>
    <s v="[Measures].[SUM Pristillæg]"/>
    <s v="[Measures].[GNS forbrug pr. døgn]"/>
    <s v="[Tariflast].[Tariflast].&amp;[Lavlast]"/>
    <s v="[Tariflast].[Tariflast].&amp;[Spidslast]"/>
    <s v="[Tariflast].[Tariflast].&amp;[Højlast]"/>
    <s v="[Measures].[E18 GNS produktion pr. døgn]"/>
    <s v="[Measures].[E18 SUM Pristillæg]"/>
    <s v="[Measures].[E18 SUM Spotpris]"/>
    <s v="[Measures].[SUM Systemtarif TSO]"/>
    <s v="[Measures].[SUM Elafgift]"/>
    <s v="[Measures].[SUM Spotpris]"/>
    <s v="[Measures].[SUM Nettarif]"/>
    <s v="[Measures].[TOTAL beløb]"/>
    <s v="[Measures].[GNS omkostning pr. døgn]"/>
    <s v="{[TimeTable].[DK-Time (Måned)].[All]}"/>
  </metadataStrings>
  <mdxMetadata count="27">
    <mdx n="0" f="v">
      <t c="4" fi="0">
        <n x="16"/>
        <n x="1" s="1"/>
        <n x="25" s="1"/>
        <n x="2" s="1"/>
      </t>
    </mdx>
    <mdx n="0" f="v">
      <t c="5" fi="0">
        <n x="17"/>
        <n x="1" s="1"/>
        <n x="25" s="1"/>
        <n x="2" s="1"/>
        <n x="3" s="1"/>
      </t>
    </mdx>
    <mdx n="0" f="v">
      <t c="4" fi="0">
        <n x="10"/>
        <n x="1" s="1"/>
        <n x="25" s="1"/>
        <n x="2" s="1"/>
      </t>
    </mdx>
    <mdx n="0" f="v">
      <t c="5" fi="0">
        <n x="18"/>
        <n x="1" s="1"/>
        <n x="25" s="1"/>
        <n x="2" s="1"/>
        <n x="3" s="1"/>
      </t>
    </mdx>
    <mdx n="0" f="v">
      <t c="4" fi="0">
        <n x="8"/>
        <n x="1" s="1"/>
        <n x="25" s="1"/>
        <n x="2" s="1"/>
      </t>
    </mdx>
    <mdx n="0" f="v">
      <t c="4" fi="0">
        <n x="12"/>
        <n x="1" s="1"/>
        <n x="25" s="1"/>
        <n x="2" s="1"/>
      </t>
    </mdx>
    <mdx n="0" f="v">
      <t c="6" fi="0">
        <n x="22"/>
        <n x="14"/>
        <n x="1" s="1"/>
        <n x="25" s="1"/>
        <n x="2" s="1"/>
        <n x="3" s="1"/>
      </t>
    </mdx>
    <mdx n="0" f="v">
      <t c="5" fi="0">
        <n x="7"/>
        <n x="1" s="1"/>
        <n x="25" s="1"/>
        <n x="2" s="1"/>
        <n x="3" s="1"/>
      </t>
    </mdx>
    <mdx n="0" f="v">
      <t c="5" fi="0">
        <n x="23"/>
        <n x="1" s="1"/>
        <n x="25" s="1"/>
        <n x="2" s="1"/>
        <n x="3" s="1"/>
      </t>
    </mdx>
    <mdx n="0" f="v">
      <t c="5" fi="0">
        <n x="5"/>
        <n x="1" s="1"/>
        <n x="25" s="1"/>
        <n x="2" s="1"/>
        <n x="3" s="1"/>
      </t>
    </mdx>
    <mdx n="0" f="v">
      <t c="5" fi="0">
        <n x="8"/>
        <n x="1" s="1"/>
        <n x="25" s="1"/>
        <n x="2" s="1"/>
        <n x="3" s="1"/>
      </t>
    </mdx>
    <mdx n="0" f="v">
      <t c="5" fi="0">
        <n x="9"/>
        <n x="1" s="1"/>
        <n x="25" s="1"/>
        <n x="2" s="1"/>
        <n x="3" s="1"/>
      </t>
    </mdx>
    <mdx n="0" f="v">
      <t c="6" fi="0">
        <n x="22"/>
        <n x="13"/>
        <n x="1" s="1"/>
        <n x="25" s="1"/>
        <n x="2" s="1"/>
        <n x="3" s="1"/>
      </t>
    </mdx>
    <mdx n="0" f="v">
      <t c="6" fi="0">
        <n x="6"/>
        <n x="15"/>
        <n x="1" s="1"/>
        <n x="25" s="1"/>
        <n x="2" s="1"/>
        <n x="3" s="1"/>
      </t>
    </mdx>
    <mdx n="0" f="v">
      <t c="5" fi="0">
        <n x="6"/>
        <n x="1" s="1"/>
        <n x="25" s="1"/>
        <n x="2" s="1"/>
        <n x="3" s="1"/>
      </t>
    </mdx>
    <mdx n="0" f="v">
      <t c="5" fi="0">
        <n x="19"/>
        <n x="1" s="1"/>
        <n x="25" s="1"/>
        <n x="2" s="1"/>
        <n x="3" s="1"/>
      </t>
    </mdx>
    <mdx n="0" f="v">
      <t c="5" fi="0">
        <n x="11"/>
        <n x="1" s="1"/>
        <n x="25" s="1"/>
        <n x="2" s="1"/>
        <n x="3" s="1"/>
      </t>
    </mdx>
    <mdx n="0" f="v">
      <t c="5" fi="0">
        <n x="20"/>
        <n x="1" s="1"/>
        <n x="25" s="1"/>
        <n x="2" s="1"/>
        <n x="3" s="1"/>
      </t>
    </mdx>
    <mdx n="0" f="v">
      <t c="5" fi="0">
        <n x="21"/>
        <n x="1" s="1"/>
        <n x="25" s="1"/>
        <n x="2" s="1"/>
        <n x="3" s="1"/>
      </t>
    </mdx>
    <mdx n="0" f="v">
      <t c="5" fi="0">
        <n x="22"/>
        <n x="1" s="1"/>
        <n x="25" s="1"/>
        <n x="2" s="1"/>
        <n x="3" s="1"/>
      </t>
    </mdx>
    <mdx n="0" f="v">
      <t c="5" fi="0">
        <n x="10"/>
        <n x="1" s="1"/>
        <n x="25" s="1"/>
        <n x="2" s="1"/>
        <n x="3" s="1"/>
      </t>
    </mdx>
    <mdx n="0" f="v">
      <t c="6" fi="0">
        <n x="6"/>
        <n x="14"/>
        <n x="1" s="1"/>
        <n x="25" s="1"/>
        <n x="2" s="1"/>
        <n x="3" s="1"/>
      </t>
    </mdx>
    <mdx n="0" f="v">
      <t c="5" fi="0">
        <n x="4"/>
        <n x="1" s="1"/>
        <n x="25" s="1"/>
        <n x="2" s="1"/>
        <n x="3" s="1"/>
      </t>
    </mdx>
    <mdx n="0" f="v">
      <t c="5" fi="0">
        <n x="12"/>
        <n x="1" s="1"/>
        <n x="25" s="1"/>
        <n x="2" s="1"/>
        <n x="3" s="1"/>
      </t>
    </mdx>
    <mdx n="0" f="v">
      <t c="6" fi="0">
        <n x="6"/>
        <n x="13"/>
        <n x="1" s="1"/>
        <n x="25" s="1"/>
        <n x="2" s="1"/>
        <n x="3" s="1"/>
      </t>
    </mdx>
    <mdx n="0" f="v">
      <t c="6" fi="0">
        <n x="22"/>
        <n x="15"/>
        <n x="1" s="1"/>
        <n x="25" s="1"/>
        <n x="2" s="1"/>
        <n x="3" s="1"/>
      </t>
    </mdx>
    <mdx n="0" f="v">
      <t c="5" fi="0">
        <n x="24"/>
        <n x="1" s="1"/>
        <n x="25" s="1"/>
        <n x="2" s="1"/>
        <n x="3" s="1"/>
      </t>
    </mdx>
  </mdxMetadata>
  <futureMetadata name="XLDAPR" count="1">
    <bk>
      <extLst>
        <ext uri="{bdbb8cdc-fa1e-496e-a857-3c3f30c029c3}">
          <xda:dynamicArrayProperties fDynamic="1" fCollapsed="0"/>
        </ext>
      </extLst>
    </bk>
  </futureMetadata>
  <cellMetadata count="1">
    <bk>
      <rc t="1" v="0"/>
    </bk>
  </cellMetadata>
  <valueMetadata count="27">
    <bk>
      <rc t="2" v="0"/>
    </bk>
    <bk>
      <rc t="2" v="1"/>
    </bk>
    <bk>
      <rc t="2" v="2"/>
    </bk>
    <bk>
      <rc t="2" v="3"/>
    </bk>
    <bk>
      <rc t="2" v="4"/>
    </bk>
    <bk>
      <rc t="2" v="5"/>
    </bk>
    <bk>
      <rc t="2" v="6"/>
    </bk>
    <bk>
      <rc t="2" v="7"/>
    </bk>
    <bk>
      <rc t="2" v="8"/>
    </bk>
    <bk>
      <rc t="2" v="9"/>
    </bk>
    <bk>
      <rc t="2" v="10"/>
    </bk>
    <bk>
      <rc t="2" v="11"/>
    </bk>
    <bk>
      <rc t="2" v="12"/>
    </bk>
    <bk>
      <rc t="2" v="13"/>
    </bk>
    <bk>
      <rc t="2" v="14"/>
    </bk>
    <bk>
      <rc t="2" v="15"/>
    </bk>
    <bk>
      <rc t="2" v="16"/>
    </bk>
    <bk>
      <rc t="2" v="17"/>
    </bk>
    <bk>
      <rc t="2" v="18"/>
    </bk>
    <bk>
      <rc t="2" v="19"/>
    </bk>
    <bk>
      <rc t="2" v="20"/>
    </bk>
    <bk>
      <rc t="2" v="21"/>
    </bk>
    <bk>
      <rc t="2" v="22"/>
    </bk>
    <bk>
      <rc t="2" v="23"/>
    </bk>
    <bk>
      <rc t="2" v="24"/>
    </bk>
    <bk>
      <rc t="2" v="25"/>
    </bk>
    <bk>
      <rc t="2" v="26"/>
    </bk>
  </valueMetadata>
</metadata>
</file>

<file path=xl/sharedStrings.xml><?xml version="1.0" encoding="utf-8"?>
<sst xmlns="http://schemas.openxmlformats.org/spreadsheetml/2006/main" count="822" uniqueCount="509">
  <si>
    <t>Sikkerhedsindstillinger i Excel</t>
  </si>
  <si>
    <t>Før du går igang, skal du ændre en sikkerhedsindstilling, da regnearket henter data fra flere forskellige kilder:
- Dine egne forbrugsdata fra Eloverblik.dk
- Offentlige pris- og tarifdata fra Energidataservice
- Supplerende data fra nicolaskj.dk
Microsoft Excel har en indbygget sikkerhedsfunktion, der forhindrer, at data fra forskellige kilder kombineres automatisk.
Når værktøjet samler disse datakilder, kan Excel derfor vise en advarsel om “niveauer af beskyttelse af personlige oplysninger”.
I dette værktøj kombineres dataene lokalt i dit eget Excel-ark.
Der sendes ikke personlige oplysninger videre.
For at regnearket kan fungere korrekt, skal du vælge:
“Ignorer niveauer af beskyttelse af personlige oplysninger”
Du skal kun gøre dette én gang.</t>
  </si>
  <si>
    <t>1. Gå til fanen Data -&gt; Hent data -&gt; Forespørgselsindstillinger.</t>
  </si>
  <si>
    <t>2. Under Aktuel projektmappe, vælg "Beskyttelse af personlige oplysninger". Sæt derefter prik i "Ignorer beskyttelsesniveauerne, og øg muligvis ydeevnen."</t>
  </si>
  <si>
    <t>Når dette er gjort, kan du gå til:</t>
  </si>
  <si>
    <t>3. Nogle gange er ovenstående ikke muligt, eller uden effekt. I det tilfælde skal vi rette følgende.</t>
  </si>
  <si>
    <t>Gå til fanen Data -&gt; Hent data -&gt; Forespørgselsindstillinger. Markér hver linje og tryk "Redigér tilladelser…"</t>
  </si>
  <si>
    <t>4. Vælg "Type:Anonym" på alle datakilder.  Vælg "Organisation" i Niveau for beskyttelse af personlige oplysninger. Det er den klassifikation der giver mindst besvær, men det vigtigste er, at alle datakilder har den samme klassifikation.</t>
  </si>
  <si>
    <t>Vejledning til "Din Elregning"</t>
  </si>
  <si>
    <t>Vejledning til Overskudsproduktion</t>
  </si>
  <si>
    <t>Vejledning til Find Skjulte Tillæg</t>
  </si>
  <si>
    <t>Vejledning til Timespecifikation</t>
  </si>
  <si>
    <t>Vejledning  - Hent Token fra eloverblik.dk</t>
  </si>
  <si>
    <t>Det med småt</t>
  </si>
  <si>
    <t>Version</t>
  </si>
  <si>
    <t>1.</t>
  </si>
  <si>
    <t>Indtast Token fra eloverblik.dk</t>
  </si>
  <si>
    <t>For at få adgang til dine egne forbrugsdata, skal vi hente en nøgle fra eloverblik.dk, statens officielle hjemmeside til at tilgå egne forbrugsdata.</t>
  </si>
  <si>
    <t xml:space="preserve">Udviklet af: </t>
  </si>
  <si>
    <t>Token:</t>
  </si>
  <si>
    <t>Nicolas Kofoed Jørgensen</t>
  </si>
  <si>
    <t>Abonnement</t>
  </si>
  <si>
    <t>Pristillæg</t>
  </si>
  <si>
    <t>Gælder fra</t>
  </si>
  <si>
    <t>Log ind med med MitID på:</t>
  </si>
  <si>
    <t>Dataspecialist @ TREFOR El-net Øst</t>
  </si>
  <si>
    <t>2.</t>
  </si>
  <si>
    <t>http://elOverblik.dk</t>
  </si>
  <si>
    <t>http://nicolaskj.dk</t>
  </si>
  <si>
    <t>Tryk på menu-ikonet øverst til højre.</t>
  </si>
  <si>
    <t>sct.nicolaus@gmail.com</t>
  </si>
  <si>
    <t>Hent data fra:</t>
  </si>
  <si>
    <t>Disclaimer:</t>
  </si>
  <si>
    <t xml:space="preserve"> </t>
  </si>
  <si>
    <t>Beregningerne i dette ark er vejledende og baseret på offentlige data. Der kan forekomme fejl og afrundingsforskelle i forhold til din officielle elregning. Værktøjet er uafhængigt og erstatter ikke fakturering fra elleverandør.</t>
  </si>
  <si>
    <t>3.</t>
  </si>
  <si>
    <t>Vælg API-adgang</t>
  </si>
  <si>
    <t>4.</t>
  </si>
  <si>
    <t xml:space="preserve">© 2026 Nicolas Kofoed Jørgensen. Regnearket må ikke kopieres, videredistribueres eller anvendes kommercielt uden skriftlig tilladelse. Data baseret på offentlige kilder fra EnergidataService og Energinet. </t>
  </si>
  <si>
    <t>Abonnement:</t>
  </si>
  <si>
    <t>Produktionsafregning</t>
  </si>
  <si>
    <t>Tryk på "Opret Token"</t>
  </si>
  <si>
    <t>5.</t>
  </si>
  <si>
    <t>Giv en kop kaffe</t>
  </si>
  <si>
    <t>Nederst i Excel kan du se, at data bliver hentet.</t>
  </si>
  <si>
    <t>Elindsigt er udviklet i min fritid og stilles gratis til rådighed. Hvis du har glæde af det og har lyst til at støtte arbejdet, kan du give en kop kaffe på MobilePay: 6253HX.</t>
  </si>
  <si>
    <t>Giv dit Token et valgfrit navn, f.eks. "hjemme" eller "sommerhus".</t>
  </si>
  <si>
    <t>Hvis du er på den gamle ordning (nettogruppe 6) er du sandsynligvis på Aftagepligt-vilkår, og har ikke udgifter forbundet salg af overskudsproduktion.</t>
  </si>
  <si>
    <t>Overskudsproduktion</t>
  </si>
  <si>
    <t>Vejledning til sikkerhedsadvarsler</t>
  </si>
  <si>
    <t>Stamdata hentet fra Eloverblik.dk</t>
  </si>
  <si>
    <t>6.</t>
  </si>
  <si>
    <t>Kopiér dit Token ved at trykke på Kopi-ikonet.</t>
  </si>
  <si>
    <t>MålepunktsID:</t>
  </si>
  <si>
    <t>Din Elregning</t>
  </si>
  <si>
    <t>Målernummer:</t>
  </si>
  <si>
    <t>Find Skjulte Tillæg</t>
  </si>
  <si>
    <t>Adresse:</t>
  </si>
  <si>
    <t>Timespecifikation</t>
  </si>
  <si>
    <t>7.</t>
  </si>
  <si>
    <t>Sæt dit Token ind i dette regneark, øverst til venstre.</t>
  </si>
  <si>
    <t>Fejlfinding: Hvis du ikke kan se dit elforbrug i eloverblik.dk, skal du kontakte din elleverandør.</t>
  </si>
  <si>
    <t>Effektgrænse Ampere:</t>
  </si>
  <si>
    <t>Netselskab:</t>
  </si>
  <si>
    <t>Elleverandør:</t>
  </si>
  <si>
    <t>Elleverandør siden:</t>
  </si>
  <si>
    <t>Indflytningsdato:</t>
  </si>
  <si>
    <t>Denne oversigt viser en teknisk opdeling af din elregning for den valgte periode. Uanset hvordan din elleverandør har designet selve regningen, består alle elregninger i Danmark af de samme grundelementer: betaling for el hos elleverandøren, transport i elnettet hos netselskabet, landsdækkende tariffer hos Energinet samt afgifter og moms til staten.
Formålet med oversigten er at give gennemsigtighed og mulighed for kontrol. Her vises, hvordan dine samlede omkostninger fordeler sig på de enkelte dele, både uden og med moms, samt som gennemsnitlige priser i kr/kWh. På den måde kan du lettere forstå, hvad der driver prisen på din el, og sammenholde tallene med din faktiske elregning – også selv om den er præsenteret anderledes eller har sammenslåede poster.</t>
  </si>
  <si>
    <t/>
  </si>
  <si>
    <t>Elregning for perioden:</t>
  </si>
  <si>
    <t>til og med</t>
  </si>
  <si>
    <t>Andel af elregning</t>
  </si>
  <si>
    <t>STRØMFORBRUG I PERIODEN:</t>
  </si>
  <si>
    <t>Elleverandør</t>
  </si>
  <si>
    <t>Elektricitet</t>
  </si>
  <si>
    <t>Strømforbrug</t>
  </si>
  <si>
    <t>Ex moms</t>
  </si>
  <si>
    <t>Gns. Pris</t>
  </si>
  <si>
    <t>Med moms</t>
  </si>
  <si>
    <t>Procent</t>
  </si>
  <si>
    <t>Elaftale:</t>
  </si>
  <si>
    <t>Strømpris (Spotpris)</t>
  </si>
  <si>
    <t>Elleverandør I alt</t>
  </si>
  <si>
    <t>Netselskab</t>
  </si>
  <si>
    <t>Transport, lokalt</t>
  </si>
  <si>
    <t>Nettarif</t>
  </si>
  <si>
    <t>Fordelt på</t>
  </si>
  <si>
    <t>Nettarif, Lav - 00-06</t>
  </si>
  <si>
    <t>Nettarif, Høj - 06-17 &amp; 21-24</t>
  </si>
  <si>
    <t>Nettarif, Spids - 17-21</t>
  </si>
  <si>
    <t>Netselskab I alt</t>
  </si>
  <si>
    <t>Energinet (TSO)</t>
  </si>
  <si>
    <t>Transport, landsdele</t>
  </si>
  <si>
    <t>Gennemsnitligt 
forbrug pr. døgn</t>
  </si>
  <si>
    <t>Systemtarif</t>
  </si>
  <si>
    <t>Transmissionstarif</t>
  </si>
  <si>
    <t>Systemabonnement</t>
  </si>
  <si>
    <t>Energinet I alt</t>
  </si>
  <si>
    <t>Gennemsnitlig 
omkostning pr.døgn</t>
  </si>
  <si>
    <t>Staten</t>
  </si>
  <si>
    <t>Afgifter</t>
  </si>
  <si>
    <t>Elafgift</t>
  </si>
  <si>
    <t>Staten I alt</t>
  </si>
  <si>
    <t>Gennemsnitlig kWh-pris</t>
  </si>
  <si>
    <t>ex moms</t>
  </si>
  <si>
    <t>kr/kWh ex moms</t>
  </si>
  <si>
    <t>kr/kWh</t>
  </si>
  <si>
    <t>momsbeløb</t>
  </si>
  <si>
    <t>TOTAL ELREGNING:</t>
  </si>
  <si>
    <t>Afregning af Overskudsproduktion</t>
  </si>
  <si>
    <t>Gennemsnitligt
overskudsproduktion pr.døgn</t>
  </si>
  <si>
    <t>Denne oversigt viser en teknisk opdeling af din afregning for din overskudsproduktion. Ligesom forbruget, er der flere forskellige parter involveret, som vi her forsøger at illustrere. Hvis din Elleverandør står angivet som "Aftagepligt", bliver du afregnet uden yderligere omkostning til netselskab og Energinet.</t>
  </si>
  <si>
    <t>Net Indfødningstarif</t>
  </si>
  <si>
    <t>Indfødningstarif TSO</t>
  </si>
  <si>
    <t>Balancetarif TSO</t>
  </si>
  <si>
    <t>Moms udgør</t>
  </si>
  <si>
    <t>Hvis din elregning lyder på et større beløb end hvad beløbet på "Din Regning" når frem til, kan det være fordi din elleverandør har skjulte eller ikke-obligatoriske pristillæg. Det kan være reelt nok, hvis du f.eks. har en Grøn aftale, hvor du betaler ekstra tillæg for at få grøn strøm. Det kan dog også være noget, som de "desværre" har glemt at fortælle dig om. Brug denne regnemaskine, til at finde finde ud af hvor meget du har betalt ekstra, ud over det obligatoriske. Der tages forbehold for regnefejl.</t>
  </si>
  <si>
    <t>DIT INPUT: Indtast det beløb der står nederst på den elregning, du har modtaget fra din elleverandør i samme periode.</t>
  </si>
  <si>
    <t>ELREGNING FOR PERIODEN</t>
  </si>
  <si>
    <t>-</t>
  </si>
  <si>
    <t>Elregningens beløb inkl. Moms:</t>
  </si>
  <si>
    <t>Elleverandørens andel:</t>
  </si>
  <si>
    <t>Der er skjulte tillæg for i alt:</t>
  </si>
  <si>
    <t>Netselskabets andel:</t>
  </si>
  <si>
    <t xml:space="preserve">det svarer til et skjult pristillæg på: </t>
  </si>
  <si>
    <t>Energinet (TSO)'s andel:</t>
  </si>
  <si>
    <t>Eller skjult abonnement på:</t>
  </si>
  <si>
    <t>Statens andel:</t>
  </si>
  <si>
    <t>Beløb i alt:</t>
  </si>
  <si>
    <t>Rækkemærkater</t>
  </si>
  <si>
    <t>Forbrug (kWh)</t>
  </si>
  <si>
    <t>Elleverandør abonnement</t>
  </si>
  <si>
    <t>Netabonnement</t>
  </si>
  <si>
    <t>Systemtarif TSO</t>
  </si>
  <si>
    <t>Transmissionstarif TSO</t>
  </si>
  <si>
    <t>Spotpris</t>
  </si>
  <si>
    <t>Hovedtotal</t>
  </si>
  <si>
    <t>E17</t>
  </si>
  <si>
    <t>Produkt</t>
  </si>
  <si>
    <t>Månedlig betaling</t>
  </si>
  <si>
    <t>Tillæg pr. kWh</t>
  </si>
  <si>
    <t>success</t>
  </si>
  <si>
    <t>errorCode</t>
  </si>
  <si>
    <t>errorText</t>
  </si>
  <si>
    <t>id</t>
  </si>
  <si>
    <t>stackTrace</t>
  </si>
  <si>
    <t>meteringPointId</t>
  </si>
  <si>
    <t>parentMeteringPointId</t>
  </si>
  <si>
    <t>typeOfMP</t>
  </si>
  <si>
    <t>energyTimeSeriesMeasureUnit</t>
  </si>
  <si>
    <t>estimatedAnnualVolume</t>
  </si>
  <si>
    <t>settlementMethod</t>
  </si>
  <si>
    <t>meterNumber</t>
  </si>
  <si>
    <t>gridOperatorName</t>
  </si>
  <si>
    <t>meteringGridAreaIdentification</t>
  </si>
  <si>
    <t>netSettlementGroup</t>
  </si>
  <si>
    <t>physicalStatusOfMP</t>
  </si>
  <si>
    <t>consumerCategory</t>
  </si>
  <si>
    <t>powerLimitKW</t>
  </si>
  <si>
    <t>powerLimitKWDecimal</t>
  </si>
  <si>
    <t>powerLimitA</t>
  </si>
  <si>
    <t>subTypeOfMP</t>
  </si>
  <si>
    <t>productionObligation</t>
  </si>
  <si>
    <t>mpCapacity</t>
  </si>
  <si>
    <t>mpConnectionType</t>
  </si>
  <si>
    <t>disconnectionType</t>
  </si>
  <si>
    <t>product</t>
  </si>
  <si>
    <t>consumerCVR</t>
  </si>
  <si>
    <t>dataAccessCVR</t>
  </si>
  <si>
    <t>consumerStartDate</t>
  </si>
  <si>
    <t>meterReadingOccurrence</t>
  </si>
  <si>
    <t>mpReadingCharacteristics</t>
  </si>
  <si>
    <t>meterCounterDigits</t>
  </si>
  <si>
    <t>meterCounterMultiplyFactor</t>
  </si>
  <si>
    <t>meterCounterUnit</t>
  </si>
  <si>
    <t>meterCounterType</t>
  </si>
  <si>
    <t>taxReduction</t>
  </si>
  <si>
    <t>taxSettlementDate</t>
  </si>
  <si>
    <t>mpRelationType</t>
  </si>
  <si>
    <t>firstConsumerPartyName</t>
  </si>
  <si>
    <t>secondConsumerPartyName</t>
  </si>
  <si>
    <t>occurrence</t>
  </si>
  <si>
    <t>meteringPointAlias</t>
  </si>
  <si>
    <t>gridOperatorID</t>
  </si>
  <si>
    <t>gridOperatorID_SchemeAgencyIdentifier</t>
  </si>
  <si>
    <t>assetType</t>
  </si>
  <si>
    <t>mpAddressWashInstructions</t>
  </si>
  <si>
    <t>darReference</t>
  </si>
  <si>
    <t>streetCode</t>
  </si>
  <si>
    <t>streetName</t>
  </si>
  <si>
    <t>buildingNumber</t>
  </si>
  <si>
    <t>floorId</t>
  </si>
  <si>
    <t>roomId</t>
  </si>
  <si>
    <t>postcode</t>
  </si>
  <si>
    <t>cityName</t>
  </si>
  <si>
    <t>citySubDivisionName</t>
  </si>
  <si>
    <t>municipalityCode</t>
  </si>
  <si>
    <t>locationDescription</t>
  </si>
  <si>
    <t>balanceSupplierName</t>
  </si>
  <si>
    <t>balanceSupplierId</t>
  </si>
  <si>
    <t>balanceSupplierStartDate</t>
  </si>
  <si>
    <t>balanceSupplierId_SchemeAgencyIdentifier</t>
  </si>
  <si>
    <t>protectedName</t>
  </si>
  <si>
    <t>contactAddresses</t>
  </si>
  <si>
    <t>childMeteringPoints</t>
  </si>
  <si>
    <t>Enkel Energi</t>
  </si>
  <si>
    <t>enkel kvartal</t>
  </si>
  <si>
    <t>go'kvartal energi</t>
  </si>
  <si>
    <t>E18</t>
  </si>
  <si>
    <t>go'måned energi</t>
  </si>
  <si>
    <t>MålepunktsID</t>
  </si>
  <si>
    <t>Målernummer</t>
  </si>
  <si>
    <t>Netområdenummer</t>
  </si>
  <si>
    <t>Nettoafregningsgruppe</t>
  </si>
  <si>
    <t>Indflytningsdato</t>
  </si>
  <si>
    <t>Aflæsningsfrekvens</t>
  </si>
  <si>
    <t>data hentet</t>
  </si>
  <si>
    <t>Netselskab GLN</t>
  </si>
  <si>
    <t>Vejnavn</t>
  </si>
  <si>
    <t>Husnummer</t>
  </si>
  <si>
    <t>Etage</t>
  </si>
  <si>
    <t>Side</t>
  </si>
  <si>
    <t>Postnummer</t>
  </si>
  <si>
    <t>Bynavn</t>
  </si>
  <si>
    <t>Elleverandør GLN</t>
  </si>
  <si>
    <t>Elleverandør siden</t>
  </si>
  <si>
    <t>status</t>
  </si>
  <si>
    <t>Gasel</t>
  </si>
  <si>
    <t>El til børspris + 6 øre/kWh</t>
  </si>
  <si>
    <t>LOOAD</t>
  </si>
  <si>
    <t>Looad Energy</t>
  </si>
  <si>
    <t>Altid Energi</t>
  </si>
  <si>
    <t>Strøm til indkøbspris</t>
  </si>
  <si>
    <t>Energi Fyn</t>
  </si>
  <si>
    <t>SpotEL</t>
  </si>
  <si>
    <t>OK</t>
  </si>
  <si>
    <t>OK El Spotpris</t>
  </si>
  <si>
    <t>Adresseliste</t>
  </si>
  <si>
    <t>Adresse</t>
  </si>
  <si>
    <t>Display</t>
  </si>
  <si>
    <t>OK El Flex</t>
  </si>
  <si>
    <t>NRGi</t>
  </si>
  <si>
    <t>NRGi Time</t>
  </si>
  <si>
    <t>EWII</t>
  </si>
  <si>
    <t>Basis El</t>
  </si>
  <si>
    <t>Plus El</t>
  </si>
  <si>
    <t>Spot On</t>
  </si>
  <si>
    <t>Jysk Energi</t>
  </si>
  <si>
    <t>Variabel Strøm</t>
  </si>
  <si>
    <t>FDM Strøm</t>
  </si>
  <si>
    <t>SK Energi</t>
  </si>
  <si>
    <t>Flex El</t>
  </si>
  <si>
    <t>Clever</t>
  </si>
  <si>
    <t>Clever Power</t>
  </si>
  <si>
    <t>Vestforsyning</t>
  </si>
  <si>
    <t>PLUS</t>
  </si>
  <si>
    <t>Nordic FLEX+</t>
  </si>
  <si>
    <t>AURA</t>
  </si>
  <si>
    <t>FlexEl</t>
  </si>
  <si>
    <t>Power</t>
  </si>
  <si>
    <t>Procentfordeling</t>
  </si>
  <si>
    <t>Verdo</t>
  </si>
  <si>
    <t>Variabel pris (forbrugsafregnet)</t>
  </si>
  <si>
    <t>Staten (med moms)</t>
  </si>
  <si>
    <t>Basis med aconto</t>
  </si>
  <si>
    <t>SEF Energi</t>
  </si>
  <si>
    <t>TimeEl</t>
  </si>
  <si>
    <t>BareEl - under 6000 kWh</t>
  </si>
  <si>
    <t>Kärnfull</t>
  </si>
  <si>
    <t>Bornholms Energi &amp; Forsyning</t>
  </si>
  <si>
    <t>EVDK Elaftale</t>
  </si>
  <si>
    <t>Forsyningen</t>
  </si>
  <si>
    <t>Andel Energi</t>
  </si>
  <si>
    <t>FlexEnergi</t>
  </si>
  <si>
    <t>Strømlinet</t>
  </si>
  <si>
    <t>SpotEl</t>
  </si>
  <si>
    <t>DCC Energi</t>
  </si>
  <si>
    <t>Flex</t>
  </si>
  <si>
    <t>Norlys</t>
  </si>
  <si>
    <t>Vindstød</t>
  </si>
  <si>
    <t>VariabelEl</t>
  </si>
  <si>
    <t>VE Strøm</t>
  </si>
  <si>
    <t>Fairpris</t>
  </si>
  <si>
    <t>FAIR Flex</t>
  </si>
  <si>
    <t>FAIR Fast</t>
  </si>
  <si>
    <t>Modstrøm</t>
  </si>
  <si>
    <t>EnkEl</t>
  </si>
  <si>
    <t>Nordisk Energi</t>
  </si>
  <si>
    <t>Vedvarende</t>
  </si>
  <si>
    <t>Vedvarende Fri</t>
  </si>
  <si>
    <t>Budget Energi</t>
  </si>
  <si>
    <t>Variabel elpris</t>
  </si>
  <si>
    <t>Cheap Energy</t>
  </si>
  <si>
    <t>Variabel Garanti</t>
  </si>
  <si>
    <t>Energiselskabet Elg</t>
  </si>
  <si>
    <t>Privat, Grøn Strøm, Variabel</t>
  </si>
  <si>
    <t>Forskel</t>
  </si>
  <si>
    <t>Fair Strøm</t>
  </si>
  <si>
    <t>Fair Spot Måned</t>
  </si>
  <si>
    <t>UngStrøm</t>
  </si>
  <si>
    <t>Variabel</t>
  </si>
  <si>
    <t>nettopower</t>
  </si>
  <si>
    <t>Velkommen</t>
  </si>
  <si>
    <t>Dansk Strøm</t>
  </si>
  <si>
    <t>FLEX</t>
  </si>
  <si>
    <t>EVDK</t>
  </si>
  <si>
    <t>E18FallbackUsed</t>
  </si>
  <si>
    <t>Se Vejledning længere til højre.</t>
  </si>
  <si>
    <t>Din produktions-elleverandørs priser:</t>
  </si>
  <si>
    <t>Kunde:</t>
  </si>
  <si>
    <t>Ingen valgt</t>
  </si>
  <si>
    <t>Changelog</t>
  </si>
  <si>
    <t>- Forsiden gjort mere brugervenlig</t>
  </si>
  <si>
    <t>- Mulighed for at indtaste flere manuelle aftaler</t>
  </si>
  <si>
    <t>- Elafgift-beregning: Algoritmen korrigeret, da den regnede forkert i visse tilfælde</t>
  </si>
  <si>
    <t>- Nettarif og netabonnement-beregning gjort mere robust</t>
  </si>
  <si>
    <t>- Farver korrigeret, så det er nemmere at se forskel</t>
  </si>
  <si>
    <t>- Data queries og Data model bygget mere robust og gjort hurtigere</t>
  </si>
  <si>
    <t>TOTAL beløb pr. time u. moms</t>
  </si>
  <si>
    <t>Hent data til (valgfrit):</t>
  </si>
  <si>
    <t>Indtast alternativ periode vi skal hente data til</t>
  </si>
  <si>
    <t>2.1</t>
  </si>
  <si>
    <t>- Rettet fejl der gjorde, at DK1/DK2 ikke blev valgt korrekt.</t>
  </si>
  <si>
    <t>- Lavet fallback-løsning til visning af overskudsproduktion i tilfælde af manglende E18 ejerskab</t>
  </si>
  <si>
    <t>- Forskellige tiltag for at øge bagudkompatabilitet med Excel 2019</t>
  </si>
  <si>
    <t>PowerLimitKW</t>
  </si>
  <si>
    <t>Leveringsomfang (Effektgrænse):</t>
  </si>
  <si>
    <t>- Tilføjet Leveringsomfang</t>
  </si>
  <si>
    <t>Vejledninger til de forskellige faner kan læses længere nede.</t>
  </si>
  <si>
    <t xml:space="preserve">- Periodevalg - er nu et valgfrit menupunkt. Hvis tomt hentes data fra 2025-01-01 til dags dato. </t>
  </si>
  <si>
    <t>- Timefiltrering tilføjet</t>
  </si>
  <si>
    <t>Ampere</t>
  </si>
  <si>
    <t>- Tilføjet mulighed for at angive din effektgrænse manuelt, hvis det ikke kan hentes fra eloverblik.dk</t>
  </si>
  <si>
    <t xml:space="preserve">- Farvepaletten ændret en anelse, da farverne var meget skarpe på nogle skærme. </t>
  </si>
  <si>
    <t>- Et par tiltag mere for at øge bagudkompatabiliteten til Excel 2019</t>
  </si>
  <si>
    <t>Gennemsnitligt
forbrug pr.døgn</t>
  </si>
  <si>
    <t>Overproduktion</t>
  </si>
  <si>
    <t>E18_adresseliste</t>
  </si>
  <si>
    <t>E17_adresseliste</t>
  </si>
  <si>
    <t>Valgt E18 mpID:</t>
  </si>
  <si>
    <t>Valgt E17 mpID:</t>
  </si>
  <si>
    <t>Vælg din forbrugsadresse</t>
  </si>
  <si>
    <t>Vælg din produktionsadresse</t>
  </si>
  <si>
    <t>Har du flere boliger med produktion, kan du også vælge imellem dem her. Du skal opdatere data igen efterfølgende.</t>
  </si>
  <si>
    <t>Har du flere boliger, kan du vælge imellem dem her. Du skal opdatere data igen efterfølgende. (CTRL+ALT+F5)</t>
  </si>
  <si>
    <t>- Tilføjet mulighed for at vælge imellem flere produktionsadresser.</t>
  </si>
  <si>
    <t>Manuel indtastning tilsidesætter en evt. automatisk hentet effektgrænse.</t>
  </si>
  <si>
    <t>Når data er hentet, kan du gå til en af fanerne:</t>
  </si>
  <si>
    <t>- Rettelser til tarif-funktionen, så den er mere robust.</t>
  </si>
  <si>
    <t>NRGi Time Klimatilvalg</t>
  </si>
  <si>
    <t>NRGi Time Intro</t>
  </si>
  <si>
    <t>Forsyning Helsingør</t>
  </si>
  <si>
    <t>Kronborg El Kvartal</t>
  </si>
  <si>
    <t>Kronborg El Måned</t>
  </si>
  <si>
    <t>go'energi</t>
  </si>
  <si>
    <t>go'måned vind</t>
  </si>
  <si>
    <t>go'kvartal vind</t>
  </si>
  <si>
    <t>Variabel strøm</t>
  </si>
  <si>
    <t>Nef</t>
  </si>
  <si>
    <t>El til kostpris</t>
  </si>
  <si>
    <t>Variabel pris uden aconto</t>
  </si>
  <si>
    <t>Bil og Bolig</t>
  </si>
  <si>
    <t>Basis uden aconto</t>
  </si>
  <si>
    <t>Sol &amp; Vind uden aconto</t>
  </si>
  <si>
    <t>ENLY</t>
  </si>
  <si>
    <t>Grøn Flex</t>
  </si>
  <si>
    <t>Grøn Fremtid</t>
  </si>
  <si>
    <t>Hus</t>
  </si>
  <si>
    <t>Energi Viborg</t>
  </si>
  <si>
    <t>Flex-El</t>
  </si>
  <si>
    <t>Intro-Flex-El</t>
  </si>
  <si>
    <t>Looad Energy - Intro</t>
  </si>
  <si>
    <t>Lokal Energi</t>
  </si>
  <si>
    <t>Lokal Variabel</t>
  </si>
  <si>
    <t>El til indkøbspris</t>
  </si>
  <si>
    <t>TimeEnergi - Lavt forbrug</t>
  </si>
  <si>
    <t>TimeEnergi Måned - Lavt forbrug</t>
  </si>
  <si>
    <t>Samstrøm</t>
  </si>
  <si>
    <t>REN SPOT</t>
  </si>
  <si>
    <t>REN SPOT - Forbrugsafregnet</t>
  </si>
  <si>
    <t>REN SPAR</t>
  </si>
  <si>
    <t>REN SPAR - Forbrugsafregnet</t>
  </si>
  <si>
    <t>Energidrift</t>
  </si>
  <si>
    <t>Strømtid</t>
  </si>
  <si>
    <t>Klimahelt</t>
  </si>
  <si>
    <t>Greenbow</t>
  </si>
  <si>
    <t>b.energy</t>
  </si>
  <si>
    <t>atompower</t>
  </si>
  <si>
    <t>GrønEl</t>
  </si>
  <si>
    <t>Råkraft</t>
  </si>
  <si>
    <t>b.energy b.family+</t>
  </si>
  <si>
    <t>SpotVind</t>
  </si>
  <si>
    <t>DanskVind</t>
  </si>
  <si>
    <t>LokalVind Variabel</t>
  </si>
  <si>
    <t>VE Strøm - Kvartal</t>
  </si>
  <si>
    <t>Aktive Energiforbrugere</t>
  </si>
  <si>
    <t>Elforbundet.dk 2023</t>
  </si>
  <si>
    <t>Elforbundet.dk 2024</t>
  </si>
  <si>
    <t>Elforbundet.dk 2025</t>
  </si>
  <si>
    <t>Elforbundet.dk 2026</t>
  </si>
  <si>
    <t>Variabel pris</t>
  </si>
  <si>
    <t>BasisEL KAB</t>
  </si>
  <si>
    <t>TimeEnergi</t>
  </si>
  <si>
    <t>SolEnergi</t>
  </si>
  <si>
    <t>Overgangsprodukt</t>
  </si>
  <si>
    <t>NemEl</t>
  </si>
  <si>
    <t>Premium</t>
  </si>
  <si>
    <t>Ø/strøm</t>
  </si>
  <si>
    <t>Ø/spot</t>
  </si>
  <si>
    <t>Ø/spot VE</t>
  </si>
  <si>
    <t>El til børspris + 10 øre/kWh</t>
  </si>
  <si>
    <t>El til børspris + 4 øre/kWh</t>
  </si>
  <si>
    <t>FlexEl Kampagne</t>
  </si>
  <si>
    <t>FlexEl Intro</t>
  </si>
  <si>
    <t>Power Intro</t>
  </si>
  <si>
    <t>OK El Variabelpris</t>
  </si>
  <si>
    <t>OK El Lavt Forbrug</t>
  </si>
  <si>
    <t>OK El Højt Forbrug</t>
  </si>
  <si>
    <t>Grøn OK El Flex</t>
  </si>
  <si>
    <t>Grøn OK El Spotpris</t>
  </si>
  <si>
    <t>FleksVIND</t>
  </si>
  <si>
    <t>DyrenesEnergi</t>
  </si>
  <si>
    <t>MereEndEl</t>
  </si>
  <si>
    <t>Clever Power - 49 kr/md</t>
  </si>
  <si>
    <t>Min Strøm</t>
  </si>
  <si>
    <t>Grøn Indkøbspris</t>
  </si>
  <si>
    <t>Timepris</t>
  </si>
  <si>
    <t>Grøn Timepris</t>
  </si>
  <si>
    <t>Prisloft</t>
  </si>
  <si>
    <t>Grøn Basis El - Påsketilbud</t>
  </si>
  <si>
    <t>Variabel pris (aconto)</t>
  </si>
  <si>
    <t>Strøm til kostpris + 50 øre om dagen</t>
  </si>
  <si>
    <t>Grøn Strøm til kostpris + 1 kr om dagen</t>
  </si>
  <si>
    <t>VariabEL</t>
  </si>
  <si>
    <t>Energy Nordic</t>
  </si>
  <si>
    <t>VestEnergi</t>
  </si>
  <si>
    <t>Indkøbspris</t>
  </si>
  <si>
    <t>Spot</t>
  </si>
  <si>
    <t>Grøn Elaftale</t>
  </si>
  <si>
    <t>Nordiskel</t>
  </si>
  <si>
    <t>Grøn Nordisk</t>
  </si>
  <si>
    <t>Vesthimmerlands El-Forsyning</t>
  </si>
  <si>
    <t>Fri el spot</t>
  </si>
  <si>
    <t>Struer Energi</t>
  </si>
  <si>
    <t>SPOT</t>
  </si>
  <si>
    <t>GRØNSPOT</t>
  </si>
  <si>
    <t>GRØNPLUS</t>
  </si>
  <si>
    <t>Vedvarende Flex</t>
  </si>
  <si>
    <t>Strøm til indkøbspris - 18 kr/md</t>
  </si>
  <si>
    <t>E-GO</t>
  </si>
  <si>
    <t>E-GO Spot el-aftale</t>
  </si>
  <si>
    <t>Zapp Energy</t>
  </si>
  <si>
    <t>Variabel timepris</t>
  </si>
  <si>
    <t>Green Power Energy</t>
  </si>
  <si>
    <t>Flex Privat</t>
  </si>
  <si>
    <t>Variabel Garanti - 5,9 øres tillæg</t>
  </si>
  <si>
    <t>Variabel Garanti - Intro</t>
  </si>
  <si>
    <t>Flex - Vedvarende Energi</t>
  </si>
  <si>
    <t>Power Fuel</t>
  </si>
  <si>
    <t>EVDK Energi - 5 øres tillæg</t>
  </si>
  <si>
    <t>EVDK Elaftale - Intro</t>
  </si>
  <si>
    <t>HomeCharge</t>
  </si>
  <si>
    <t>enkel strøm</t>
  </si>
  <si>
    <t>enkel strøm - forbrugsafregnet</t>
  </si>
  <si>
    <t>enkel natur</t>
  </si>
  <si>
    <t>enkel natur - forbrugsafregnet</t>
  </si>
  <si>
    <t>Fair Spot Kvartal</t>
  </si>
  <si>
    <t>GEV Elhandel</t>
  </si>
  <si>
    <t>GEV SPOT</t>
  </si>
  <si>
    <t>GEV SPOT KVARTER</t>
  </si>
  <si>
    <t>TrygEnergi</t>
  </si>
  <si>
    <t>EnergiX</t>
  </si>
  <si>
    <t>Dansk Energiforsyning</t>
  </si>
  <si>
    <t>Effektgrænse</t>
  </si>
  <si>
    <t xml:space="preserve">8. </t>
  </si>
  <si>
    <t>Du opdaterer data ved at trykke CTRL+ALT+F5 eller gå øverst op i Excelmenuen -&gt; Data -&gt;Opdatér alle</t>
  </si>
  <si>
    <t>Step 1 - Stamdata</t>
  </si>
  <si>
    <r>
      <t xml:space="preserve">HENT STAMDATA
</t>
    </r>
    <r>
      <rPr>
        <sz val="12"/>
        <color rgb="FFFFFFFF"/>
        <rFont val="Aptos Narrow"/>
        <family val="2"/>
        <scheme val="minor"/>
      </rPr>
      <t>CTRL+ALT+F5</t>
    </r>
  </si>
  <si>
    <t>Step 2 - Elaftale</t>
  </si>
  <si>
    <r>
      <t xml:space="preserve">HENT PRISER
</t>
    </r>
    <r>
      <rPr>
        <sz val="12"/>
        <color rgb="FFFFFFFF"/>
        <rFont val="Aptos Narrow"/>
        <family val="2"/>
        <scheme val="minor"/>
      </rPr>
      <t>CTRL+ALT+F5</t>
    </r>
  </si>
  <si>
    <t>Forventet årsforbrug:</t>
  </si>
  <si>
    <t>Skriv hvor mange kWh du ca. bruger årligt. Bruges til at hente de rette elaftaler.</t>
  </si>
  <si>
    <t>Ekstra funktioner - Flere adresser og Produktion</t>
  </si>
  <si>
    <t>Manuel effektgrænse (Valgfrit):</t>
  </si>
  <si>
    <t xml:space="preserve">Metode: </t>
  </si>
  <si>
    <t>Vælg metode til elaftale</t>
  </si>
  <si>
    <t>Hvis begge felter er tomme, hentes data fra 2025-01-01 til dags dato. Begge dage er inklusive.</t>
  </si>
  <si>
    <t>Effektgrænse:</t>
  </si>
  <si>
    <t>OK El Lavt Forbrug - Påskeintro</t>
  </si>
  <si>
    <t>OK El Højt Forbrug - Påskeintro</t>
  </si>
  <si>
    <t>5A.</t>
  </si>
  <si>
    <t>5B.</t>
  </si>
  <si>
    <t>Kontrolpanel</t>
  </si>
  <si>
    <t>Elaftale (liste)</t>
  </si>
  <si>
    <t>Elaftale (manuel)</t>
  </si>
  <si>
    <t>- Elaftaler leveres nu I samarbejde med Strømligning.dk</t>
  </si>
  <si>
    <t>Du kan manuelt indtaste din elaftale - eller flere, hvis du har skiftet undervejs. Husk at vælge "Manuelt" i pkt. 4.</t>
  </si>
  <si>
    <t>2.2</t>
  </si>
  <si>
    <t>.</t>
  </si>
  <si>
    <t>Vælg Elleverandør:</t>
  </si>
  <si>
    <t>Vælg elaftale:</t>
  </si>
  <si>
    <t>Pristillæg:</t>
  </si>
  <si>
    <t>Variable elaftaler leveret i samarbejde med:</t>
  </si>
  <si>
    <t>Lejlighed</t>
  </si>
  <si>
    <t>Jeg vælger en aftale på listen (5A)</t>
  </si>
  <si>
    <t>Note:</t>
  </si>
  <si>
    <t>- Alle elproducenter med anlæg under 50kw, betalte før 2026 et "Rådighedsabonnement" på 65kr/år + moms. Dette er frafaldet pr. 2026-01-01, og hos nogle netselskaber er taksten fjernet, så vi ikke kan finde den via eloverblik.dk længere. Derfor kan der være en difference på 65kr/år ex. moms ifht. din elregning.</t>
  </si>
  <si>
    <t>- Kontrolpanelet gjort mere brugervenlig</t>
  </si>
  <si>
    <t xml:space="preserve">- Rettet diverse bugs.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</si>
</sst>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8">
    <numFmt numFmtId="44" formatCode="_-* #,##0.00\ &quot;kr.&quot;_-;\-* #,##0.00\ &quot;kr.&quot;_-;_-* &quot;-&quot;??\ &quot;kr.&quot;_-;_-@_-"/>
    <numFmt numFmtId="164" formatCode="#,##0.00\ &quot;kr.&quot;"/>
    <numFmt numFmtId="165" formatCode="yyyy/mm/dd;@"/>
    <numFmt numFmtId="166" formatCode="#,##0\ \k\W\h"/>
    <numFmt numFmtId="167" formatCode="_-* #,##0.00\ [$kr.-406]_-;\-* #,##0.00\ [$kr.-406]_-;_-* &quot;-&quot;??\ [$kr.-406]_-;_-@_-"/>
    <numFmt numFmtId="168" formatCode="0.000\ &quot;kr/kWh&quot;"/>
    <numFmt numFmtId="169" formatCode="0\ &quot;stk.&quot;"/>
    <numFmt numFmtId="170" formatCode="0.00\ &quot;kr/kWh&quot;"/>
    <numFmt numFmtId="171" formatCode="yyyy/mm/dd\ hh:mm;@"/>
    <numFmt numFmtId="172" formatCode="0.00\ &quot;kWh&quot;"/>
    <numFmt numFmtId="173" formatCode="0.00\ &quot;øre/kWh&quot;"/>
    <numFmt numFmtId="174" formatCode="#,##0.00\ &quot;kr./måned&quot;"/>
    <numFmt numFmtId="175" formatCode="#,##0.0000\ &quot;kr.&quot;"/>
    <numFmt numFmtId="176" formatCode="#,##0.00\ \k\W\h"/>
    <numFmt numFmtId="177" formatCode="_-* #,##0.000\ &quot;kr.&quot;_-;\-* #,##0.000\ &quot;kr.&quot;_-;_-* &quot;-&quot;??\ &quot;kr.&quot;_-;_-@_-"/>
    <numFmt numFmtId="178" formatCode="0.00\ &quot;kW&quot;"/>
    <numFmt numFmtId="179" formatCode="0.0\ &quot;kW&quot;"/>
    <numFmt numFmtId="180" formatCode="0.00\ \A"/>
  </numFmts>
  <fonts count="41" x14ac:knownFonts="1">
    <font>
      <sz val="11"/>
      <color theme="1"/>
      <name val="Aptos Narrow"/>
      <family val="2"/>
      <scheme val="minor"/>
    </font>
    <font>
      <sz val="8"/>
      <name val="Aptos Narrow"/>
      <family val="2"/>
      <scheme val="minor"/>
    </font>
    <font>
      <sz val="11"/>
      <color theme="1"/>
      <name val="Aptos Narrow"/>
      <family val="2"/>
      <scheme val="minor"/>
    </font>
    <font>
      <b/>
      <sz val="11"/>
      <color theme="1"/>
      <name val="Aptos Narrow"/>
      <family val="2"/>
      <scheme val="minor"/>
    </font>
    <font>
      <i/>
      <sz val="11"/>
      <color theme="1"/>
      <name val="Aptos Narrow"/>
      <family val="2"/>
      <scheme val="minor"/>
    </font>
    <font>
      <b/>
      <sz val="14"/>
      <color theme="1"/>
      <name val="Aptos Narrow"/>
      <family val="2"/>
      <scheme val="minor"/>
    </font>
    <font>
      <sz val="11"/>
      <color rgb="FFFFFFFF"/>
      <name val="Aptos Narrow"/>
      <family val="2"/>
      <scheme val="minor"/>
    </font>
    <font>
      <sz val="11"/>
      <name val="Aptos Narrow"/>
      <family val="2"/>
      <scheme val="minor"/>
    </font>
    <font>
      <b/>
      <sz val="11"/>
      <name val="Aptos Narrow"/>
      <family val="2"/>
      <scheme val="minor"/>
    </font>
    <font>
      <b/>
      <i/>
      <sz val="11"/>
      <color theme="1"/>
      <name val="Aptos Narrow"/>
      <family val="2"/>
      <scheme val="minor"/>
    </font>
    <font>
      <b/>
      <sz val="14"/>
      <color rgb="FFFFFFFF"/>
      <name val="Aptos Narrow"/>
      <family val="2"/>
      <scheme val="minor"/>
    </font>
    <font>
      <u/>
      <sz val="11"/>
      <color theme="10"/>
      <name val="Aptos Narrow"/>
      <family val="2"/>
      <scheme val="minor"/>
    </font>
    <font>
      <sz val="10"/>
      <color theme="1"/>
      <name val="Aptos Narrow"/>
      <family val="2"/>
      <scheme val="minor"/>
    </font>
    <font>
      <b/>
      <sz val="10"/>
      <color theme="1"/>
      <name val="Aptos Narrow"/>
      <family val="2"/>
      <scheme val="minor"/>
    </font>
    <font>
      <i/>
      <sz val="10"/>
      <color theme="1"/>
      <name val="Aptos Narrow"/>
      <family val="2"/>
      <scheme val="minor"/>
    </font>
    <font>
      <b/>
      <sz val="11"/>
      <color rgb="FFFFFFFF"/>
      <name val="Aptos Narrow"/>
      <family val="2"/>
      <scheme val="minor"/>
    </font>
    <font>
      <b/>
      <sz val="20"/>
      <color rgb="FFFFFFFF"/>
      <name val="Aptos Narrow"/>
      <family val="2"/>
      <scheme val="minor"/>
    </font>
    <font>
      <sz val="14"/>
      <color rgb="FFFFFFFF"/>
      <name val="Aptos Narrow"/>
      <family val="2"/>
      <scheme val="minor"/>
    </font>
    <font>
      <sz val="20"/>
      <color rgb="FFFFFFFF"/>
      <name val="Aptos Narrow"/>
      <family val="2"/>
      <scheme val="minor"/>
    </font>
    <font>
      <u/>
      <sz val="11"/>
      <color rgb="FFFFFFFF"/>
      <name val="Aptos Narrow"/>
      <family val="2"/>
      <scheme val="minor"/>
    </font>
    <font>
      <sz val="24"/>
      <color theme="4" tint="-0.249977111117893"/>
      <name val="Aptos Narrow"/>
      <family val="2"/>
      <scheme val="minor"/>
    </font>
    <font>
      <sz val="14"/>
      <color theme="4" tint="-0.249977111117893"/>
      <name val="Aptos Narrow"/>
      <family val="2"/>
      <scheme val="minor"/>
    </font>
    <font>
      <sz val="24"/>
      <color theme="5" tint="-0.249977111117893"/>
      <name val="Aptos Narrow"/>
      <family val="2"/>
      <scheme val="minor"/>
    </font>
    <font>
      <sz val="14"/>
      <color theme="5" tint="-0.249977111117893"/>
      <name val="Aptos Narrow"/>
      <family val="2"/>
      <scheme val="minor"/>
    </font>
    <font>
      <sz val="20"/>
      <color theme="5" tint="-0.249977111117893"/>
      <name val="Aptos Narrow"/>
      <family val="2"/>
      <scheme val="minor"/>
    </font>
    <font>
      <sz val="14"/>
      <color theme="6" tint="-0.249977111117893"/>
      <name val="Aptos Narrow"/>
      <family val="2"/>
      <scheme val="minor"/>
    </font>
    <font>
      <sz val="20"/>
      <color theme="4" tint="-0.249977111117893"/>
      <name val="Aptos Narrow"/>
      <family val="2"/>
      <scheme val="minor"/>
    </font>
    <font>
      <sz val="20"/>
      <color theme="6" tint="-0.249977111117893"/>
      <name val="Aptos Narrow"/>
      <family val="2"/>
      <scheme val="minor"/>
    </font>
    <font>
      <sz val="20"/>
      <name val="Aptos Narrow"/>
      <family val="2"/>
      <scheme val="minor"/>
    </font>
    <font>
      <sz val="10"/>
      <name val="Aptos Narrow"/>
      <family val="2"/>
      <scheme val="minor"/>
    </font>
    <font>
      <i/>
      <sz val="11"/>
      <name val="Aptos Narrow"/>
      <family val="2"/>
      <scheme val="minor"/>
    </font>
    <font>
      <sz val="11"/>
      <color rgb="FFFF0000"/>
      <name val="Aptos Narrow"/>
      <family val="2"/>
      <scheme val="minor"/>
    </font>
    <font>
      <sz val="24"/>
      <color rgb="FFFFFFFF"/>
      <name val="Aptos Narrow"/>
      <family val="2"/>
      <scheme val="minor"/>
    </font>
    <font>
      <u/>
      <sz val="11"/>
      <color theme="7" tint="-0.249977111117893"/>
      <name val="Aptos Narrow"/>
      <family val="2"/>
      <scheme val="minor"/>
    </font>
    <font>
      <sz val="18"/>
      <color theme="4" tint="-0.249977111117893"/>
      <name val="Aptos Narrow"/>
      <family val="2"/>
      <scheme val="minor"/>
    </font>
    <font>
      <sz val="12"/>
      <color theme="4" tint="-0.249977111117893"/>
      <name val="Aptos Narrow"/>
      <family val="2"/>
      <scheme val="minor"/>
    </font>
    <font>
      <sz val="12"/>
      <color theme="6" tint="-0.249977111117893"/>
      <name val="Aptos Narrow"/>
      <family val="2"/>
      <scheme val="minor"/>
    </font>
    <font>
      <sz val="12"/>
      <color rgb="FFFFFFFF"/>
      <name val="Aptos Narrow"/>
      <family val="2"/>
      <scheme val="minor"/>
    </font>
    <font>
      <u/>
      <sz val="12"/>
      <name val="Aptos Narrow"/>
      <family val="2"/>
      <scheme val="minor"/>
    </font>
    <font>
      <sz val="11"/>
      <color theme="0"/>
      <name val="Aptos Narrow"/>
      <family val="2"/>
      <scheme val="minor"/>
    </font>
    <font>
      <i/>
      <sz val="10"/>
      <color theme="4"/>
      <name val="Aptos Narrow"/>
      <family val="2"/>
      <scheme val="minor"/>
    </font>
  </fonts>
  <fills count="14">
    <fill>
      <patternFill patternType="none"/>
    </fill>
    <fill>
      <patternFill patternType="gray125"/>
    </fill>
    <fill>
      <patternFill patternType="solid">
        <fgColor rgb="FFFFFFFF"/>
        <bgColor indexed="64"/>
      </patternFill>
    </fill>
    <fill>
      <patternFill patternType="solid">
        <fgColor theme="4"/>
        <bgColor indexed="64"/>
      </patternFill>
    </fill>
    <fill>
      <patternFill patternType="solid">
        <fgColor theme="0" tint="-9.9978637043366805E-2"/>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5" tint="0.79998168889431442"/>
        <bgColor indexed="64"/>
      </patternFill>
    </fill>
    <fill>
      <patternFill patternType="solid">
        <fgColor theme="0"/>
        <bgColor theme="4"/>
      </patternFill>
    </fill>
    <fill>
      <patternFill patternType="solid">
        <fgColor theme="5" tint="-0.249977111117893"/>
        <bgColor indexed="64"/>
      </patternFill>
    </fill>
    <fill>
      <patternFill patternType="solid">
        <fgColor theme="7" tint="-0.249977111117893"/>
        <bgColor indexed="64"/>
      </patternFill>
    </fill>
    <fill>
      <patternFill patternType="solid">
        <fgColor theme="7" tint="-0.249977111117893"/>
        <bgColor theme="4"/>
      </patternFill>
    </fill>
  </fills>
  <borders count="65">
    <border>
      <left/>
      <right/>
      <top/>
      <bottom/>
      <diagonal/>
    </border>
    <border>
      <left style="thin">
        <color indexed="64"/>
      </left>
      <right style="thin">
        <color indexed="64"/>
      </right>
      <top style="thin">
        <color indexed="64"/>
      </top>
      <bottom style="thin">
        <color indexed="64"/>
      </bottom>
      <diagonal/>
    </border>
    <border>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style="thin">
        <color indexed="64"/>
      </right>
      <top style="thin">
        <color auto="1"/>
      </top>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64"/>
      </right>
      <top style="thin">
        <color indexed="64"/>
      </top>
      <bottom style="double">
        <color indexed="64"/>
      </bottom>
      <diagonal/>
    </border>
    <border>
      <left/>
      <right/>
      <top style="thin">
        <color indexed="64"/>
      </top>
      <bottom style="double">
        <color indexed="64"/>
      </bottom>
      <diagonal/>
    </border>
    <border>
      <left/>
      <right style="thin">
        <color auto="1"/>
      </right>
      <top style="thin">
        <color indexed="64"/>
      </top>
      <bottom style="double">
        <color indexed="64"/>
      </bottom>
      <diagonal/>
    </border>
    <border>
      <left style="medium">
        <color indexed="64"/>
      </left>
      <right style="medium">
        <color indexed="64"/>
      </right>
      <top style="medium">
        <color indexed="64"/>
      </top>
      <bottom style="medium">
        <color indexed="64"/>
      </bottom>
      <diagonal/>
    </border>
    <border>
      <left style="thin">
        <color theme="5" tint="0.59999389629810485"/>
      </left>
      <right/>
      <top style="thin">
        <color theme="5" tint="0.59999389629810485"/>
      </top>
      <bottom/>
      <diagonal/>
    </border>
    <border>
      <left/>
      <right/>
      <top style="thin">
        <color theme="5" tint="0.59999389629810485"/>
      </top>
      <bottom/>
      <diagonal/>
    </border>
    <border>
      <left/>
      <right style="thin">
        <color theme="5" tint="0.59999389629810485"/>
      </right>
      <top style="thin">
        <color theme="5" tint="0.59999389629810485"/>
      </top>
      <bottom/>
      <diagonal/>
    </border>
    <border>
      <left style="thin">
        <color theme="5" tint="0.59999389629810485"/>
      </left>
      <right/>
      <top/>
      <bottom/>
      <diagonal/>
    </border>
    <border>
      <left/>
      <right style="thin">
        <color theme="5" tint="0.59999389629810485"/>
      </right>
      <top/>
      <bottom/>
      <diagonal/>
    </border>
    <border>
      <left style="thin">
        <color theme="5" tint="0.59999389629810485"/>
      </left>
      <right/>
      <top/>
      <bottom style="thin">
        <color theme="5" tint="0.59999389629810485"/>
      </bottom>
      <diagonal/>
    </border>
    <border>
      <left/>
      <right/>
      <top/>
      <bottom style="thin">
        <color theme="5" tint="0.59999389629810485"/>
      </bottom>
      <diagonal/>
    </border>
    <border>
      <left/>
      <right style="thin">
        <color theme="5" tint="0.59999389629810485"/>
      </right>
      <top/>
      <bottom style="thin">
        <color theme="5" tint="0.59999389629810485"/>
      </bottom>
      <diagonal/>
    </border>
    <border>
      <left/>
      <right/>
      <top style="thin">
        <color auto="1"/>
      </top>
      <bottom style="thin">
        <color theme="5" tint="0.59999389629810485"/>
      </bottom>
      <diagonal/>
    </border>
    <border>
      <left style="thin">
        <color theme="5" tint="0.59999389629810485"/>
      </left>
      <right/>
      <top/>
      <bottom style="thick">
        <color rgb="FFFFFFFF"/>
      </bottom>
      <diagonal/>
    </border>
    <border>
      <left/>
      <right/>
      <top/>
      <bottom style="thick">
        <color rgb="FFFFFFFF"/>
      </bottom>
      <diagonal/>
    </border>
    <border>
      <left/>
      <right style="thin">
        <color theme="5" tint="0.59999389629810485"/>
      </right>
      <top/>
      <bottom style="thick">
        <color rgb="FFFFFFFF"/>
      </bottom>
      <diagonal/>
    </border>
    <border>
      <left/>
      <right/>
      <top/>
      <bottom style="thin">
        <color rgb="FFFFFFFF"/>
      </bottom>
      <diagonal/>
    </border>
    <border>
      <left style="thin">
        <color rgb="FFFFFFFF"/>
      </left>
      <right/>
      <top/>
      <bottom style="thin">
        <color rgb="FFFFFFFF"/>
      </bottom>
      <diagonal/>
    </border>
    <border>
      <left/>
      <right style="thin">
        <color rgb="FFFFFFFF"/>
      </right>
      <top/>
      <bottom style="thin">
        <color rgb="FFFFFFFF"/>
      </bottom>
      <diagonal/>
    </border>
    <border>
      <left/>
      <right style="thin">
        <color theme="5" tint="0.39997558519241921"/>
      </right>
      <top/>
      <bottom/>
      <diagonal/>
    </border>
    <border>
      <left/>
      <right style="thin">
        <color theme="5" tint="0.39997558519241921"/>
      </right>
      <top/>
      <bottom style="thick">
        <color rgb="FFFFFFFF"/>
      </bottom>
      <diagonal/>
    </border>
    <border>
      <left style="thin">
        <color theme="5" tint="0.39997558519241921"/>
      </left>
      <right/>
      <top/>
      <bottom style="thin">
        <color theme="5" tint="0.39997558519241921"/>
      </bottom>
      <diagonal/>
    </border>
    <border>
      <left/>
      <right/>
      <top/>
      <bottom style="thin">
        <color theme="5" tint="0.39997558519241921"/>
      </bottom>
      <diagonal/>
    </border>
    <border>
      <left/>
      <right style="thin">
        <color theme="5" tint="0.39997558519241921"/>
      </right>
      <top/>
      <bottom style="thin">
        <color theme="5" tint="0.39997558519241921"/>
      </bottom>
      <diagonal/>
    </border>
    <border>
      <left style="thin">
        <color theme="5" tint="0.39997558519241921"/>
      </left>
      <right/>
      <top/>
      <bottom/>
      <diagonal/>
    </border>
    <border>
      <left style="thin">
        <color theme="5" tint="0.39997558519241921"/>
      </left>
      <right/>
      <top/>
      <bottom style="thick">
        <color rgb="FFFFFFFF"/>
      </bottom>
      <diagonal/>
    </border>
    <border>
      <left style="thin">
        <color theme="5" tint="0.39997558519241921"/>
      </left>
      <right/>
      <top style="thin">
        <color theme="5" tint="0.39997558519241921"/>
      </top>
      <bottom/>
      <diagonal/>
    </border>
    <border>
      <left/>
      <right/>
      <top style="thin">
        <color theme="5" tint="0.39997558519241921"/>
      </top>
      <bottom/>
      <diagonal/>
    </border>
    <border>
      <left/>
      <right style="thin">
        <color theme="5" tint="0.39997558519241921"/>
      </right>
      <top style="thin">
        <color theme="5" tint="0.39997558519241921"/>
      </top>
      <bottom/>
      <diagonal/>
    </border>
    <border>
      <left/>
      <right/>
      <top style="thick">
        <color rgb="FFFFFFFF"/>
      </top>
      <bottom/>
      <diagonal/>
    </border>
    <border>
      <left/>
      <right style="thin">
        <color theme="5" tint="0.59999389629810485"/>
      </right>
      <top style="thick">
        <color rgb="FFFFFFFF"/>
      </top>
      <bottom/>
      <diagonal/>
    </border>
    <border>
      <left style="thin">
        <color theme="5" tint="0.59999389629810485"/>
      </left>
      <right style="thin">
        <color theme="5" tint="0.59999389629810485"/>
      </right>
      <top/>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theme="5" tint="0.59999389629810485"/>
      </left>
      <right/>
      <top style="thin">
        <color theme="5" tint="0.59999389629810485"/>
      </top>
      <bottom style="thin">
        <color theme="5" tint="0.59999389629810485"/>
      </bottom>
      <diagonal/>
    </border>
    <border>
      <left/>
      <right/>
      <top style="thin">
        <color theme="5" tint="0.59999389629810485"/>
      </top>
      <bottom style="thin">
        <color theme="5" tint="0.59999389629810485"/>
      </bottom>
      <diagonal/>
    </border>
    <border>
      <left/>
      <right style="thin">
        <color theme="5" tint="0.59999389629810485"/>
      </right>
      <top style="thin">
        <color theme="5" tint="0.59999389629810485"/>
      </top>
      <bottom style="thin">
        <color theme="5" tint="0.59999389629810485"/>
      </bottom>
      <diagonal/>
    </border>
    <border>
      <left style="thin">
        <color theme="5" tint="0.39997558519241921"/>
      </left>
      <right/>
      <top style="thick">
        <color rgb="FFFFFFFF"/>
      </top>
      <bottom/>
      <diagonal/>
    </border>
    <border>
      <left/>
      <right style="thin">
        <color theme="5" tint="0.39997558519241921"/>
      </right>
      <top style="thick">
        <color rgb="FFFFFFFF"/>
      </top>
      <bottom/>
      <diagonal/>
    </border>
    <border>
      <left/>
      <right/>
      <top/>
      <bottom style="thin">
        <color theme="0"/>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s>
  <cellStyleXfs count="4">
    <xf numFmtId="0" fontId="0" fillId="0" borderId="0"/>
    <xf numFmtId="44" fontId="2" fillId="0" borderId="0" applyFont="0" applyFill="0" applyBorder="0" applyAlignment="0" applyProtection="0"/>
    <xf numFmtId="9" fontId="2" fillId="0" borderId="0" applyFont="0" applyFill="0" applyBorder="0" applyAlignment="0" applyProtection="0"/>
    <xf numFmtId="0" fontId="11" fillId="0" borderId="0" applyNumberFormat="0" applyFill="0" applyBorder="0" applyAlignment="0" applyProtection="0"/>
  </cellStyleXfs>
  <cellXfs count="410">
    <xf numFmtId="0" fontId="0" fillId="0" borderId="0" xfId="0"/>
    <xf numFmtId="0" fontId="6" fillId="0" borderId="0" xfId="0" applyFont="1"/>
    <xf numFmtId="0" fontId="7" fillId="0" borderId="0" xfId="0" applyFont="1"/>
    <xf numFmtId="0" fontId="0" fillId="2" borderId="0" xfId="0" applyFill="1"/>
    <xf numFmtId="9" fontId="0" fillId="2" borderId="0" xfId="0" applyNumberFormat="1" applyFill="1"/>
    <xf numFmtId="0" fontId="0" fillId="2" borderId="0" xfId="0" applyFill="1" applyAlignment="1">
      <alignment horizontal="center"/>
    </xf>
    <xf numFmtId="0" fontId="7" fillId="2" borderId="0" xfId="0" applyFont="1" applyFill="1"/>
    <xf numFmtId="0" fontId="8" fillId="0" borderId="0" xfId="0" applyFont="1"/>
    <xf numFmtId="9" fontId="7" fillId="0" borderId="0" xfId="2" applyFont="1"/>
    <xf numFmtId="0" fontId="0" fillId="3" borderId="0" xfId="0" applyFill="1"/>
    <xf numFmtId="0" fontId="0" fillId="2" borderId="19" xfId="0" applyFill="1" applyBorder="1" applyProtection="1">
      <protection locked="0"/>
    </xf>
    <xf numFmtId="0" fontId="0" fillId="5" borderId="0" xfId="0" applyFill="1"/>
    <xf numFmtId="0" fontId="6" fillId="3" borderId="0" xfId="0" applyFont="1" applyFill="1"/>
    <xf numFmtId="0" fontId="7" fillId="0" borderId="0" xfId="0" applyFont="1" applyAlignment="1">
      <alignment horizontal="center"/>
    </xf>
    <xf numFmtId="171" fontId="7" fillId="0" borderId="0" xfId="0" applyNumberFormat="1" applyFont="1"/>
    <xf numFmtId="172" fontId="7" fillId="0" borderId="0" xfId="0" applyNumberFormat="1" applyFont="1"/>
    <xf numFmtId="168" fontId="7" fillId="0" borderId="0" xfId="0" applyNumberFormat="1" applyFont="1"/>
    <xf numFmtId="0" fontId="17" fillId="3" borderId="0" xfId="0" applyFont="1" applyFill="1"/>
    <xf numFmtId="44" fontId="7" fillId="0" borderId="0" xfId="1" applyFont="1"/>
    <xf numFmtId="0" fontId="5" fillId="0" borderId="0" xfId="0" applyFont="1"/>
    <xf numFmtId="173" fontId="6" fillId="3" borderId="0" xfId="0" applyNumberFormat="1" applyFont="1" applyFill="1"/>
    <xf numFmtId="164" fontId="6" fillId="3" borderId="0" xfId="0" applyNumberFormat="1" applyFont="1" applyFill="1"/>
    <xf numFmtId="0" fontId="15" fillId="3" borderId="0" xfId="0" applyFont="1" applyFill="1" applyAlignment="1">
      <alignment horizontal="center"/>
    </xf>
    <xf numFmtId="14" fontId="15" fillId="3" borderId="0" xfId="0" applyNumberFormat="1" applyFont="1" applyFill="1"/>
    <xf numFmtId="164" fontId="15" fillId="3" borderId="0" xfId="0" applyNumberFormat="1" applyFont="1" applyFill="1"/>
    <xf numFmtId="174" fontId="6" fillId="3" borderId="0" xfId="0" applyNumberFormat="1" applyFont="1" applyFill="1"/>
    <xf numFmtId="0" fontId="0" fillId="4" borderId="0" xfId="0" applyFill="1"/>
    <xf numFmtId="0" fontId="0" fillId="4" borderId="0" xfId="0" applyFill="1" applyAlignment="1">
      <alignment horizontal="right"/>
    </xf>
    <xf numFmtId="0" fontId="3" fillId="4" borderId="0" xfId="0" applyFont="1" applyFill="1" applyAlignment="1">
      <alignment horizontal="right"/>
    </xf>
    <xf numFmtId="0" fontId="0" fillId="4" borderId="0" xfId="0" applyFill="1" applyAlignment="1">
      <alignment vertical="top" wrapText="1"/>
    </xf>
    <xf numFmtId="0" fontId="6" fillId="4" borderId="0" xfId="0" applyFont="1" applyFill="1"/>
    <xf numFmtId="0" fontId="16" fillId="3" borderId="0" xfId="0" applyFont="1" applyFill="1" applyAlignment="1">
      <alignment vertical="center" wrapText="1"/>
    </xf>
    <xf numFmtId="0" fontId="0" fillId="0" borderId="0" xfId="0" applyProtection="1">
      <protection locked="0"/>
    </xf>
    <xf numFmtId="0" fontId="0" fillId="3" borderId="0" xfId="0" applyFill="1" applyProtection="1">
      <protection locked="0"/>
    </xf>
    <xf numFmtId="0" fontId="6" fillId="3" borderId="0" xfId="0" applyFont="1" applyFill="1" applyAlignment="1">
      <alignment horizontal="left" vertical="top" wrapText="1"/>
    </xf>
    <xf numFmtId="0" fontId="11" fillId="3" borderId="0" xfId="3" applyFill="1"/>
    <xf numFmtId="0" fontId="0" fillId="3" borderId="0" xfId="0" applyFill="1" applyAlignment="1">
      <alignment vertical="top" wrapText="1"/>
    </xf>
    <xf numFmtId="0" fontId="15" fillId="3" borderId="0" xfId="0" applyFont="1" applyFill="1" applyAlignment="1">
      <alignment vertical="top"/>
    </xf>
    <xf numFmtId="0" fontId="15" fillId="3" borderId="0" xfId="0" applyFont="1" applyFill="1"/>
    <xf numFmtId="0" fontId="6" fillId="3" borderId="0" xfId="0" applyFont="1" applyFill="1" applyAlignment="1">
      <alignment vertical="top" wrapText="1"/>
    </xf>
    <xf numFmtId="0" fontId="15" fillId="3" borderId="0" xfId="0" applyFont="1" applyFill="1" applyAlignment="1">
      <alignment horizontal="right"/>
    </xf>
    <xf numFmtId="0" fontId="0" fillId="2" borderId="0" xfId="0" applyFill="1" applyProtection="1">
      <protection locked="0"/>
    </xf>
    <xf numFmtId="0" fontId="9" fillId="2" borderId="0" xfId="0" applyFont="1" applyFill="1"/>
    <xf numFmtId="0" fontId="4" fillId="2" borderId="0" xfId="0" applyFont="1" applyFill="1"/>
    <xf numFmtId="0" fontId="10" fillId="3" borderId="0" xfId="0" applyFont="1" applyFill="1" applyAlignment="1" applyProtection="1">
      <alignment horizontal="left" vertical="center" wrapText="1"/>
      <protection locked="0"/>
    </xf>
    <xf numFmtId="0" fontId="15" fillId="3" borderId="0" xfId="0" applyFont="1" applyFill="1" applyAlignment="1">
      <alignment vertical="center"/>
    </xf>
    <xf numFmtId="0" fontId="6" fillId="3" borderId="0" xfId="0" applyFont="1" applyFill="1" applyAlignment="1">
      <alignment vertical="center"/>
    </xf>
    <xf numFmtId="171" fontId="0" fillId="0" borderId="0" xfId="0" applyNumberFormat="1"/>
    <xf numFmtId="171" fontId="0" fillId="0" borderId="0" xfId="0" pivotButton="1" applyNumberFormat="1"/>
    <xf numFmtId="171" fontId="0" fillId="0" borderId="0" xfId="0" applyNumberFormat="1" applyAlignment="1">
      <alignment horizontal="left"/>
    </xf>
    <xf numFmtId="175" fontId="0" fillId="0" borderId="0" xfId="0" applyNumberFormat="1"/>
    <xf numFmtId="175" fontId="3" fillId="0" borderId="0" xfId="0" applyNumberFormat="1" applyFont="1"/>
    <xf numFmtId="0" fontId="0" fillId="0" borderId="0" xfId="0" applyAlignment="1">
      <alignment horizontal="right"/>
    </xf>
    <xf numFmtId="0" fontId="6" fillId="3" borderId="0" xfId="0" applyFont="1" applyFill="1" applyProtection="1">
      <protection locked="0"/>
    </xf>
    <xf numFmtId="172" fontId="22" fillId="0" borderId="0" xfId="0" applyNumberFormat="1" applyFont="1" applyAlignment="1">
      <alignment vertical="center"/>
    </xf>
    <xf numFmtId="0" fontId="0" fillId="3" borderId="20" xfId="0" applyFill="1" applyBorder="1"/>
    <xf numFmtId="172" fontId="22" fillId="0" borderId="33" xfId="0" applyNumberFormat="1" applyFont="1" applyBorder="1" applyAlignment="1">
      <alignment vertical="center"/>
    </xf>
    <xf numFmtId="172" fontId="22" fillId="0" borderId="32" xfId="0" applyNumberFormat="1" applyFont="1" applyBorder="1" applyAlignment="1">
      <alignment vertical="center"/>
    </xf>
    <xf numFmtId="172" fontId="22" fillId="0" borderId="34" xfId="0" applyNumberFormat="1" applyFont="1" applyBorder="1" applyAlignment="1">
      <alignment vertical="center"/>
    </xf>
    <xf numFmtId="0" fontId="10" fillId="0" borderId="0" xfId="0" applyFont="1" applyAlignment="1">
      <alignment vertical="center" wrapText="1"/>
    </xf>
    <xf numFmtId="0" fontId="28" fillId="2" borderId="0" xfId="0" applyFont="1" applyFill="1" applyAlignment="1">
      <alignment vertical="center"/>
    </xf>
    <xf numFmtId="14" fontId="0" fillId="2" borderId="1" xfId="0" applyNumberFormat="1" applyFill="1" applyBorder="1" applyProtection="1">
      <protection locked="0"/>
    </xf>
    <xf numFmtId="173" fontId="0" fillId="2" borderId="1" xfId="0" applyNumberFormat="1" applyFill="1" applyBorder="1" applyProtection="1">
      <protection locked="0"/>
    </xf>
    <xf numFmtId="173" fontId="0" fillId="0" borderId="1" xfId="0" applyNumberFormat="1" applyBorder="1"/>
    <xf numFmtId="174" fontId="0" fillId="2" borderId="1" xfId="0" applyNumberFormat="1" applyFill="1" applyBorder="1" applyProtection="1">
      <protection locked="0"/>
    </xf>
    <xf numFmtId="174" fontId="0" fillId="0" borderId="1" xfId="0" applyNumberFormat="1" applyBorder="1"/>
    <xf numFmtId="0" fontId="0" fillId="2" borderId="23" xfId="0" applyFill="1" applyBorder="1"/>
    <xf numFmtId="0" fontId="0" fillId="0" borderId="47" xfId="0" applyBorder="1"/>
    <xf numFmtId="14" fontId="0" fillId="0" borderId="1" xfId="0" applyNumberFormat="1" applyBorder="1"/>
    <xf numFmtId="14" fontId="0" fillId="0" borderId="0" xfId="0" applyNumberFormat="1" applyAlignment="1">
      <alignment horizontal="left"/>
    </xf>
    <xf numFmtId="22" fontId="0" fillId="0" borderId="0" xfId="0" applyNumberFormat="1" applyAlignment="1">
      <alignment horizontal="left"/>
    </xf>
    <xf numFmtId="14" fontId="0" fillId="0" borderId="0" xfId="0" applyNumberFormat="1"/>
    <xf numFmtId="0" fontId="0" fillId="0" borderId="1" xfId="0" applyBorder="1" applyAlignment="1">
      <alignment horizontal="center"/>
    </xf>
    <xf numFmtId="0" fontId="0" fillId="6" borderId="0" xfId="0" applyFill="1"/>
    <xf numFmtId="0" fontId="0" fillId="6" borderId="0" xfId="0" applyFill="1" applyAlignment="1">
      <alignment horizontal="left"/>
    </xf>
    <xf numFmtId="0" fontId="0" fillId="6" borderId="0" xfId="0" applyFill="1" applyAlignment="1" applyProtection="1">
      <alignment horizontal="left"/>
      <protection locked="0"/>
    </xf>
    <xf numFmtId="0" fontId="3" fillId="2" borderId="0" xfId="0" applyFont="1" applyFill="1"/>
    <xf numFmtId="0" fontId="0" fillId="2" borderId="0" xfId="0" quotePrefix="1" applyFill="1"/>
    <xf numFmtId="0" fontId="4" fillId="2" borderId="0" xfId="0" applyFont="1" applyFill="1" applyAlignment="1">
      <alignment vertical="top"/>
    </xf>
    <xf numFmtId="0" fontId="0" fillId="2" borderId="0" xfId="0" quotePrefix="1" applyFill="1" applyAlignment="1">
      <alignment vertical="top"/>
    </xf>
    <xf numFmtId="0" fontId="10" fillId="2" borderId="0" xfId="0" applyFont="1" applyFill="1" applyAlignment="1">
      <alignment vertical="center" wrapText="1"/>
    </xf>
    <xf numFmtId="49" fontId="3" fillId="2" borderId="0" xfId="0" applyNumberFormat="1" applyFont="1" applyFill="1" applyAlignment="1">
      <alignment horizontal="left"/>
    </xf>
    <xf numFmtId="0" fontId="3" fillId="2" borderId="0" xfId="0" applyFont="1" applyFill="1" applyAlignment="1">
      <alignment horizontal="left"/>
    </xf>
    <xf numFmtId="0" fontId="11" fillId="2" borderId="0" xfId="3" applyFill="1"/>
    <xf numFmtId="0" fontId="0" fillId="2" borderId="0" xfId="0" applyFill="1" applyAlignment="1">
      <alignment horizontal="left" vertical="top" wrapText="1"/>
    </xf>
    <xf numFmtId="0" fontId="0" fillId="2" borderId="0" xfId="0" applyFill="1" applyAlignment="1">
      <alignment vertical="top" wrapText="1"/>
    </xf>
    <xf numFmtId="164" fontId="0" fillId="7" borderId="0" xfId="0" applyNumberFormat="1" applyFill="1"/>
    <xf numFmtId="0" fontId="0" fillId="7" borderId="0" xfId="0" applyFill="1"/>
    <xf numFmtId="0" fontId="0" fillId="7" borderId="0" xfId="0" applyFill="1" applyAlignment="1">
      <alignment vertical="top" wrapText="1"/>
    </xf>
    <xf numFmtId="0" fontId="3" fillId="7" borderId="0" xfId="0" applyFont="1" applyFill="1" applyAlignment="1">
      <alignment horizontal="right"/>
    </xf>
    <xf numFmtId="0" fontId="11" fillId="7" borderId="0" xfId="3" applyFill="1"/>
    <xf numFmtId="0" fontId="0" fillId="7" borderId="0" xfId="0" applyFill="1" applyAlignment="1">
      <alignment vertical="top"/>
    </xf>
    <xf numFmtId="178" fontId="0" fillId="0" borderId="0" xfId="0" applyNumberFormat="1"/>
    <xf numFmtId="0" fontId="35" fillId="2" borderId="0" xfId="0" applyFont="1" applyFill="1" applyAlignment="1">
      <alignment vertical="center" wrapText="1"/>
    </xf>
    <xf numFmtId="178" fontId="34" fillId="2" borderId="0" xfId="0" applyNumberFormat="1" applyFont="1" applyFill="1" applyAlignment="1">
      <alignment vertical="center" wrapText="1"/>
    </xf>
    <xf numFmtId="0" fontId="3" fillId="0" borderId="0" xfId="0" applyFont="1"/>
    <xf numFmtId="0" fontId="0" fillId="0" borderId="0" xfId="0" quotePrefix="1"/>
    <xf numFmtId="0" fontId="0" fillId="6" borderId="0" xfId="0" applyFill="1" applyAlignment="1">
      <alignment horizontal="left" vertical="top" wrapText="1"/>
    </xf>
    <xf numFmtId="14" fontId="0" fillId="6" borderId="0" xfId="0" applyNumberFormat="1" applyFill="1" applyAlignment="1">
      <alignment horizontal="left"/>
    </xf>
    <xf numFmtId="0" fontId="3" fillId="6" borderId="0" xfId="0" applyFont="1" applyFill="1" applyAlignment="1">
      <alignment vertical="top" wrapText="1"/>
    </xf>
    <xf numFmtId="0" fontId="3" fillId="6" borderId="0" xfId="0" applyFont="1" applyFill="1"/>
    <xf numFmtId="0" fontId="6" fillId="6" borderId="0" xfId="0" applyFont="1" applyFill="1" applyProtection="1">
      <protection locked="0"/>
    </xf>
    <xf numFmtId="0" fontId="0" fillId="6" borderId="0" xfId="0" applyFill="1" applyProtection="1">
      <protection locked="0"/>
    </xf>
    <xf numFmtId="0" fontId="0" fillId="6" borderId="0" xfId="0" applyFill="1" applyAlignment="1" applyProtection="1">
      <alignment horizontal="center"/>
      <protection locked="0"/>
    </xf>
    <xf numFmtId="0" fontId="0" fillId="0" borderId="1" xfId="0" applyBorder="1"/>
    <xf numFmtId="0" fontId="0" fillId="6" borderId="20" xfId="0" applyFill="1" applyBorder="1"/>
    <xf numFmtId="0" fontId="0" fillId="6" borderId="21" xfId="0" applyFill="1" applyBorder="1"/>
    <xf numFmtId="0" fontId="0" fillId="6" borderId="21" xfId="0" quotePrefix="1" applyFill="1" applyBorder="1"/>
    <xf numFmtId="0" fontId="0" fillId="6" borderId="22" xfId="0" applyFill="1" applyBorder="1"/>
    <xf numFmtId="0" fontId="0" fillId="6" borderId="23" xfId="0" applyFill="1" applyBorder="1"/>
    <xf numFmtId="0" fontId="13" fillId="6" borderId="6" xfId="0" applyFont="1" applyFill="1" applyBorder="1" applyAlignment="1">
      <alignment horizontal="left"/>
    </xf>
    <xf numFmtId="14" fontId="13" fillId="6" borderId="4" xfId="0" applyNumberFormat="1" applyFont="1" applyFill="1" applyBorder="1" applyAlignment="1">
      <alignment horizontal="right"/>
    </xf>
    <xf numFmtId="0" fontId="12" fillId="6" borderId="6" xfId="0" applyFont="1" applyFill="1" applyBorder="1" applyAlignment="1">
      <alignment horizontal="center"/>
    </xf>
    <xf numFmtId="165" fontId="13" fillId="6" borderId="6" xfId="0" applyNumberFormat="1" applyFont="1" applyFill="1" applyBorder="1" applyAlignment="1">
      <alignment horizontal="left"/>
    </xf>
    <xf numFmtId="0" fontId="12" fillId="6" borderId="5" xfId="0" applyFont="1" applyFill="1" applyBorder="1"/>
    <xf numFmtId="0" fontId="0" fillId="6" borderId="24" xfId="0" applyFill="1" applyBorder="1"/>
    <xf numFmtId="0" fontId="13" fillId="6" borderId="8" xfId="0" applyFont="1" applyFill="1" applyBorder="1" applyAlignment="1">
      <alignment horizontal="right"/>
    </xf>
    <xf numFmtId="0" fontId="13" fillId="6" borderId="2" xfId="0" applyFont="1" applyFill="1" applyBorder="1" applyAlignment="1">
      <alignment horizontal="right"/>
    </xf>
    <xf numFmtId="0" fontId="13" fillId="6" borderId="0" xfId="0" applyFont="1" applyFill="1" applyAlignment="1">
      <alignment horizontal="left"/>
    </xf>
    <xf numFmtId="14" fontId="12" fillId="6" borderId="8" xfId="0" applyNumberFormat="1" applyFont="1" applyFill="1" applyBorder="1" applyAlignment="1">
      <alignment horizontal="left"/>
    </xf>
    <xf numFmtId="0" fontId="12" fillId="6" borderId="0" xfId="0" applyFont="1" applyFill="1" applyAlignment="1">
      <alignment horizontal="center"/>
    </xf>
    <xf numFmtId="165" fontId="12" fillId="6" borderId="0" xfId="0" applyNumberFormat="1" applyFont="1" applyFill="1" applyAlignment="1">
      <alignment horizontal="left"/>
    </xf>
    <xf numFmtId="0" fontId="12" fillId="6" borderId="2" xfId="0" applyFont="1" applyFill="1" applyBorder="1"/>
    <xf numFmtId="176" fontId="13" fillId="6" borderId="10" xfId="0" applyNumberFormat="1" applyFont="1" applyFill="1" applyBorder="1"/>
    <xf numFmtId="0" fontId="12" fillId="6" borderId="12" xfId="0" applyFont="1" applyFill="1" applyBorder="1" applyAlignment="1">
      <alignment horizontal="left"/>
    </xf>
    <xf numFmtId="0" fontId="12" fillId="6" borderId="12" xfId="0" applyFont="1" applyFill="1" applyBorder="1" applyAlignment="1">
      <alignment horizontal="center"/>
    </xf>
    <xf numFmtId="0" fontId="12" fillId="6" borderId="11" xfId="0" applyFont="1" applyFill="1" applyBorder="1" applyAlignment="1">
      <alignment horizontal="center"/>
    </xf>
    <xf numFmtId="0" fontId="13" fillId="6" borderId="14" xfId="0" applyFont="1" applyFill="1" applyBorder="1"/>
    <xf numFmtId="0" fontId="14" fillId="6" borderId="13" xfId="0" applyFont="1" applyFill="1" applyBorder="1"/>
    <xf numFmtId="0" fontId="12" fillId="6" borderId="1" xfId="0" applyFont="1" applyFill="1" applyBorder="1"/>
    <xf numFmtId="0" fontId="12" fillId="6" borderId="14" xfId="0" applyFont="1" applyFill="1" applyBorder="1" applyAlignment="1">
      <alignment horizontal="center"/>
    </xf>
    <xf numFmtId="0" fontId="12" fillId="6" borderId="11" xfId="0" applyFont="1" applyFill="1" applyBorder="1"/>
    <xf numFmtId="0" fontId="12" fillId="6" borderId="1" xfId="0" applyFont="1" applyFill="1" applyBorder="1" applyAlignment="1">
      <alignment horizontal="center"/>
    </xf>
    <xf numFmtId="0" fontId="12" fillId="6" borderId="8" xfId="0" applyFont="1" applyFill="1" applyBorder="1"/>
    <xf numFmtId="0" fontId="14" fillId="6" borderId="0" xfId="0" applyFont="1" applyFill="1"/>
    <xf numFmtId="0" fontId="12" fillId="6" borderId="9" xfId="0" applyFont="1" applyFill="1" applyBorder="1"/>
    <xf numFmtId="0" fontId="12" fillId="6" borderId="8" xfId="0" applyFont="1" applyFill="1" applyBorder="1" applyAlignment="1">
      <alignment horizontal="center"/>
    </xf>
    <xf numFmtId="0" fontId="12" fillId="6" borderId="2" xfId="0" applyFont="1" applyFill="1" applyBorder="1" applyAlignment="1">
      <alignment horizontal="center"/>
    </xf>
    <xf numFmtId="0" fontId="12" fillId="6" borderId="9" xfId="0" applyFont="1" applyFill="1" applyBorder="1" applyAlignment="1">
      <alignment horizontal="center"/>
    </xf>
    <xf numFmtId="0" fontId="12" fillId="6" borderId="2" xfId="0" applyFont="1" applyFill="1" applyBorder="1" applyAlignment="1">
      <alignment horizontal="right"/>
    </xf>
    <xf numFmtId="176" fontId="12" fillId="6" borderId="9" xfId="0" applyNumberFormat="1" applyFont="1" applyFill="1" applyBorder="1"/>
    <xf numFmtId="44" fontId="12" fillId="6" borderId="8" xfId="1" applyFont="1" applyFill="1" applyBorder="1"/>
    <xf numFmtId="168" fontId="12" fillId="6" borderId="2" xfId="0" applyNumberFormat="1" applyFont="1" applyFill="1" applyBorder="1" applyAlignment="1">
      <alignment horizontal="center"/>
    </xf>
    <xf numFmtId="168" fontId="12" fillId="6" borderId="2" xfId="0" applyNumberFormat="1" applyFont="1" applyFill="1" applyBorder="1"/>
    <xf numFmtId="9" fontId="12" fillId="6" borderId="9" xfId="2" applyFont="1" applyFill="1" applyBorder="1" applyAlignment="1">
      <alignment horizontal="center"/>
    </xf>
    <xf numFmtId="169" fontId="12" fillId="6" borderId="9" xfId="0" applyNumberFormat="1" applyFont="1" applyFill="1" applyBorder="1"/>
    <xf numFmtId="0" fontId="13" fillId="6" borderId="9" xfId="0" applyFont="1" applyFill="1" applyBorder="1"/>
    <xf numFmtId="44" fontId="13" fillId="6" borderId="8" xfId="1" applyFont="1" applyFill="1" applyBorder="1"/>
    <xf numFmtId="168" fontId="13" fillId="6" borderId="2" xfId="0" applyNumberFormat="1" applyFont="1" applyFill="1" applyBorder="1" applyAlignment="1">
      <alignment horizontal="center"/>
    </xf>
    <xf numFmtId="168" fontId="13" fillId="6" borderId="2" xfId="0" applyNumberFormat="1" applyFont="1" applyFill="1" applyBorder="1"/>
    <xf numFmtId="9" fontId="13" fillId="6" borderId="9" xfId="2" applyFont="1" applyFill="1" applyBorder="1" applyAlignment="1">
      <alignment horizontal="center"/>
    </xf>
    <xf numFmtId="166" fontId="12" fillId="6" borderId="2" xfId="0" applyNumberFormat="1" applyFont="1" applyFill="1" applyBorder="1"/>
    <xf numFmtId="167" fontId="12" fillId="6" borderId="0" xfId="0" applyNumberFormat="1" applyFont="1" applyFill="1"/>
    <xf numFmtId="0" fontId="12" fillId="6" borderId="15" xfId="0" applyFont="1" applyFill="1" applyBorder="1" applyAlignment="1">
      <alignment horizontal="center"/>
    </xf>
    <xf numFmtId="0" fontId="12" fillId="6" borderId="13" xfId="0" applyFont="1" applyFill="1" applyBorder="1" applyAlignment="1">
      <alignment horizontal="center"/>
    </xf>
    <xf numFmtId="0" fontId="12" fillId="6" borderId="15" xfId="0" applyFont="1" applyFill="1" applyBorder="1"/>
    <xf numFmtId="0" fontId="14" fillId="6" borderId="8" xfId="0" applyFont="1" applyFill="1" applyBorder="1"/>
    <xf numFmtId="168" fontId="12" fillId="6" borderId="2" xfId="0" applyNumberFormat="1" applyFont="1" applyFill="1" applyBorder="1" applyAlignment="1">
      <alignment horizontal="center" vertical="top"/>
    </xf>
    <xf numFmtId="167" fontId="14" fillId="6" borderId="0" xfId="0" applyNumberFormat="1" applyFont="1" applyFill="1"/>
    <xf numFmtId="0" fontId="14" fillId="6" borderId="2" xfId="0" applyFont="1" applyFill="1" applyBorder="1" applyAlignment="1">
      <alignment horizontal="right"/>
    </xf>
    <xf numFmtId="176" fontId="14" fillId="6" borderId="9" xfId="0" applyNumberFormat="1" applyFont="1" applyFill="1" applyBorder="1"/>
    <xf numFmtId="168" fontId="14" fillId="6" borderId="2" xfId="0" applyNumberFormat="1" applyFont="1" applyFill="1" applyBorder="1" applyAlignment="1">
      <alignment horizontal="center" vertical="top"/>
    </xf>
    <xf numFmtId="9" fontId="14" fillId="6" borderId="9" xfId="2" applyFont="1" applyFill="1" applyBorder="1" applyAlignment="1">
      <alignment horizontal="center"/>
    </xf>
    <xf numFmtId="166" fontId="13" fillId="6" borderId="9" xfId="0" applyNumberFormat="1" applyFont="1" applyFill="1" applyBorder="1"/>
    <xf numFmtId="167" fontId="13" fillId="6" borderId="0" xfId="0" applyNumberFormat="1" applyFont="1" applyFill="1"/>
    <xf numFmtId="168" fontId="13" fillId="6" borderId="2" xfId="0" applyNumberFormat="1" applyFont="1" applyFill="1" applyBorder="1" applyAlignment="1">
      <alignment horizontal="center" vertical="top"/>
    </xf>
    <xf numFmtId="0" fontId="12" fillId="6" borderId="10" xfId="0" applyFont="1" applyFill="1" applyBorder="1"/>
    <xf numFmtId="0" fontId="13" fillId="6" borderId="11" xfId="0" applyFont="1" applyFill="1" applyBorder="1"/>
    <xf numFmtId="0" fontId="13" fillId="6" borderId="3" xfId="0" applyFont="1" applyFill="1" applyBorder="1"/>
    <xf numFmtId="167" fontId="12" fillId="6" borderId="12" xfId="0" applyNumberFormat="1" applyFont="1" applyFill="1" applyBorder="1"/>
    <xf numFmtId="167" fontId="12" fillId="6" borderId="11" xfId="0" applyNumberFormat="1" applyFont="1" applyFill="1" applyBorder="1" applyAlignment="1">
      <alignment horizontal="center"/>
    </xf>
    <xf numFmtId="167" fontId="13" fillId="6" borderId="12" xfId="0" applyNumberFormat="1" applyFont="1" applyFill="1" applyBorder="1"/>
    <xf numFmtId="167" fontId="13" fillId="6" borderId="11" xfId="0" applyNumberFormat="1" applyFont="1" applyFill="1" applyBorder="1"/>
    <xf numFmtId="9" fontId="12" fillId="6" borderId="3" xfId="0" applyNumberFormat="1" applyFont="1" applyFill="1" applyBorder="1"/>
    <xf numFmtId="0" fontId="13" fillId="6" borderId="10" xfId="0" applyFont="1" applyFill="1" applyBorder="1"/>
    <xf numFmtId="0" fontId="13" fillId="6" borderId="8" xfId="0" applyFont="1" applyFill="1" applyBorder="1"/>
    <xf numFmtId="166" fontId="12" fillId="6" borderId="9" xfId="0" applyNumberFormat="1" applyFont="1" applyFill="1" applyBorder="1"/>
    <xf numFmtId="0" fontId="12" fillId="6" borderId="3" xfId="0" applyFont="1" applyFill="1" applyBorder="1"/>
    <xf numFmtId="167" fontId="12" fillId="6" borderId="11" xfId="0" applyNumberFormat="1" applyFont="1" applyFill="1" applyBorder="1"/>
    <xf numFmtId="0" fontId="14" fillId="6" borderId="6" xfId="0" applyFont="1" applyFill="1" applyBorder="1"/>
    <xf numFmtId="0" fontId="12" fillId="6" borderId="0" xfId="0" applyFont="1" applyFill="1" applyAlignment="1">
      <alignment horizontal="right"/>
    </xf>
    <xf numFmtId="164" fontId="12" fillId="6" borderId="0" xfId="0" applyNumberFormat="1" applyFont="1" applyFill="1"/>
    <xf numFmtId="0" fontId="13" fillId="6" borderId="0" xfId="0" applyFont="1" applyFill="1" applyAlignment="1">
      <alignment horizontal="right"/>
    </xf>
    <xf numFmtId="0" fontId="13" fillId="6" borderId="12" xfId="0" applyFont="1" applyFill="1" applyBorder="1" applyAlignment="1">
      <alignment horizontal="center"/>
    </xf>
    <xf numFmtId="0" fontId="13" fillId="6" borderId="11" xfId="0" applyFont="1" applyFill="1" applyBorder="1" applyAlignment="1">
      <alignment horizontal="center"/>
    </xf>
    <xf numFmtId="0" fontId="13" fillId="6" borderId="3" xfId="0" applyFont="1" applyFill="1" applyBorder="1" applyAlignment="1">
      <alignment horizontal="center"/>
    </xf>
    <xf numFmtId="176" fontId="13" fillId="6" borderId="16" xfId="0" applyNumberFormat="1" applyFont="1" applyFill="1" applyBorder="1"/>
    <xf numFmtId="167" fontId="13" fillId="6" borderId="17" xfId="0" applyNumberFormat="1" applyFont="1" applyFill="1" applyBorder="1"/>
    <xf numFmtId="170" fontId="13" fillId="6" borderId="18" xfId="0" applyNumberFormat="1" applyFont="1" applyFill="1" applyBorder="1" applyAlignment="1">
      <alignment horizontal="center"/>
    </xf>
    <xf numFmtId="170" fontId="13" fillId="6" borderId="18" xfId="0" applyNumberFormat="1" applyFont="1" applyFill="1" applyBorder="1"/>
    <xf numFmtId="167" fontId="13" fillId="6" borderId="16" xfId="0" applyNumberFormat="1" applyFont="1" applyFill="1" applyBorder="1"/>
    <xf numFmtId="0" fontId="12" fillId="6" borderId="12" xfId="0" applyFont="1" applyFill="1" applyBorder="1"/>
    <xf numFmtId="0" fontId="0" fillId="6" borderId="25" xfId="0" applyFill="1" applyBorder="1"/>
    <xf numFmtId="0" fontId="0" fillId="6" borderId="26" xfId="0" applyFill="1" applyBorder="1"/>
    <xf numFmtId="166" fontId="0" fillId="6" borderId="26" xfId="0" applyNumberFormat="1" applyFill="1" applyBorder="1"/>
    <xf numFmtId="167" fontId="0" fillId="6" borderId="26" xfId="0" applyNumberFormat="1" applyFill="1" applyBorder="1"/>
    <xf numFmtId="44" fontId="0" fillId="6" borderId="26" xfId="0" applyNumberFormat="1" applyFill="1" applyBorder="1"/>
    <xf numFmtId="0" fontId="0" fillId="6" borderId="28" xfId="0" applyFill="1" applyBorder="1"/>
    <xf numFmtId="0" fontId="0" fillId="6" borderId="27" xfId="0" applyFill="1" applyBorder="1"/>
    <xf numFmtId="0" fontId="25" fillId="6" borderId="54" xfId="0" applyFont="1" applyFill="1" applyBorder="1" applyAlignment="1">
      <alignment vertical="center"/>
    </xf>
    <xf numFmtId="0" fontId="36" fillId="6" borderId="55" xfId="0" applyFont="1" applyFill="1" applyBorder="1" applyAlignment="1">
      <alignment vertical="center"/>
    </xf>
    <xf numFmtId="179" fontId="27" fillId="6" borderId="56" xfId="2" applyNumberFormat="1" applyFont="1" applyFill="1" applyBorder="1" applyAlignment="1">
      <alignment horizontal="center" vertical="center" wrapText="1"/>
    </xf>
    <xf numFmtId="0" fontId="12" fillId="6" borderId="24" xfId="0" applyFont="1" applyFill="1" applyBorder="1" applyAlignment="1">
      <alignment horizontal="center"/>
    </xf>
    <xf numFmtId="0" fontId="12" fillId="6" borderId="4" xfId="0" applyFont="1" applyFill="1" applyBorder="1" applyAlignment="1">
      <alignment horizontal="center"/>
    </xf>
    <xf numFmtId="177" fontId="12" fillId="6" borderId="8" xfId="1" applyNumberFormat="1" applyFont="1" applyFill="1" applyBorder="1"/>
    <xf numFmtId="168" fontId="12" fillId="6" borderId="8" xfId="0" applyNumberFormat="1" applyFont="1" applyFill="1" applyBorder="1" applyAlignment="1">
      <alignment horizontal="center"/>
    </xf>
    <xf numFmtId="44" fontId="12" fillId="6" borderId="0" xfId="1" applyFont="1" applyFill="1" applyBorder="1"/>
    <xf numFmtId="9" fontId="12" fillId="6" borderId="24" xfId="2" applyFont="1" applyFill="1" applyBorder="1" applyAlignment="1">
      <alignment horizontal="center"/>
    </xf>
    <xf numFmtId="168" fontId="13" fillId="6" borderId="8" xfId="0" applyNumberFormat="1" applyFont="1" applyFill="1" applyBorder="1" applyAlignment="1">
      <alignment horizontal="center"/>
    </xf>
    <xf numFmtId="44" fontId="13" fillId="6" borderId="0" xfId="1" applyFont="1" applyFill="1" applyBorder="1"/>
    <xf numFmtId="9" fontId="13" fillId="6" borderId="24" xfId="2" applyFont="1" applyFill="1" applyBorder="1" applyAlignment="1">
      <alignment horizontal="center"/>
    </xf>
    <xf numFmtId="168" fontId="12" fillId="6" borderId="10" xfId="0" applyNumberFormat="1" applyFont="1" applyFill="1" applyBorder="1" applyAlignment="1">
      <alignment horizontal="center"/>
    </xf>
    <xf numFmtId="168" fontId="12" fillId="6" borderId="11" xfId="0" applyNumberFormat="1" applyFont="1" applyFill="1" applyBorder="1"/>
    <xf numFmtId="0" fontId="12" fillId="6" borderId="4" xfId="0" applyFont="1" applyFill="1" applyBorder="1"/>
    <xf numFmtId="0" fontId="14" fillId="6" borderId="5" xfId="0" applyFont="1" applyFill="1" applyBorder="1"/>
    <xf numFmtId="167" fontId="12" fillId="6" borderId="12" xfId="0" applyNumberFormat="1" applyFont="1" applyFill="1" applyBorder="1" applyAlignment="1">
      <alignment horizontal="center"/>
    </xf>
    <xf numFmtId="9" fontId="12" fillId="6" borderId="24" xfId="0" applyNumberFormat="1" applyFont="1" applyFill="1" applyBorder="1"/>
    <xf numFmtId="167" fontId="12" fillId="6" borderId="10" xfId="0" applyNumberFormat="1" applyFont="1" applyFill="1" applyBorder="1"/>
    <xf numFmtId="0" fontId="12" fillId="6" borderId="24" xfId="0" applyFont="1" applyFill="1" applyBorder="1"/>
    <xf numFmtId="0" fontId="13" fillId="6" borderId="24" xfId="0" applyFont="1" applyFill="1" applyBorder="1"/>
    <xf numFmtId="164" fontId="13" fillId="6" borderId="17" xfId="0" applyNumberFormat="1" applyFont="1" applyFill="1" applyBorder="1"/>
    <xf numFmtId="164" fontId="13" fillId="6" borderId="17" xfId="0" applyNumberFormat="1" applyFont="1" applyFill="1" applyBorder="1" applyAlignment="1">
      <alignment horizontal="center"/>
    </xf>
    <xf numFmtId="167" fontId="13" fillId="6" borderId="24" xfId="0" applyNumberFormat="1" applyFont="1" applyFill="1" applyBorder="1"/>
    <xf numFmtId="172" fontId="22" fillId="6" borderId="37" xfId="0" applyNumberFormat="1" applyFont="1" applyFill="1" applyBorder="1" applyAlignment="1">
      <alignment vertical="center"/>
    </xf>
    <xf numFmtId="172" fontId="22" fillId="6" borderId="38" xfId="0" applyNumberFormat="1" applyFont="1" applyFill="1" applyBorder="1" applyAlignment="1">
      <alignment vertical="center"/>
    </xf>
    <xf numFmtId="172" fontId="22" fillId="6" borderId="39" xfId="0" applyNumberFormat="1" applyFont="1" applyFill="1" applyBorder="1" applyAlignment="1">
      <alignment vertical="center"/>
    </xf>
    <xf numFmtId="0" fontId="4" fillId="6" borderId="0" xfId="0" applyFont="1" applyFill="1"/>
    <xf numFmtId="0" fontId="8" fillId="6" borderId="0" xfId="0" applyFont="1" applyFill="1" applyAlignment="1">
      <alignment horizontal="left" vertical="center"/>
    </xf>
    <xf numFmtId="14" fontId="13" fillId="6" borderId="8" xfId="0" applyNumberFormat="1" applyFont="1" applyFill="1" applyBorder="1" applyAlignment="1">
      <alignment horizontal="right"/>
    </xf>
    <xf numFmtId="165" fontId="13" fillId="6" borderId="0" xfId="0" applyNumberFormat="1" applyFont="1" applyFill="1" applyAlignment="1">
      <alignment horizontal="left"/>
    </xf>
    <xf numFmtId="165" fontId="12" fillId="6" borderId="0" xfId="0" applyNumberFormat="1" applyFont="1" applyFill="1"/>
    <xf numFmtId="168" fontId="12" fillId="6" borderId="0" xfId="0" applyNumberFormat="1" applyFont="1" applyFill="1" applyAlignment="1">
      <alignment horizontal="center"/>
    </xf>
    <xf numFmtId="168" fontId="13" fillId="6" borderId="0" xfId="0" applyNumberFormat="1" applyFont="1" applyFill="1" applyAlignment="1">
      <alignment horizontal="center"/>
    </xf>
    <xf numFmtId="168" fontId="12" fillId="6" borderId="0" xfId="0" applyNumberFormat="1" applyFont="1" applyFill="1" applyAlignment="1">
      <alignment horizontal="center" vertical="top"/>
    </xf>
    <xf numFmtId="168" fontId="13" fillId="6" borderId="0" xfId="0" applyNumberFormat="1" applyFont="1" applyFill="1" applyAlignment="1">
      <alignment horizontal="center" vertical="top"/>
    </xf>
    <xf numFmtId="0" fontId="17" fillId="3" borderId="21" xfId="0" applyFont="1" applyFill="1" applyBorder="1" applyAlignment="1">
      <alignment vertical="center"/>
    </xf>
    <xf numFmtId="0" fontId="10" fillId="3" borderId="21" xfId="0" applyFont="1" applyFill="1" applyBorder="1" applyAlignment="1">
      <alignment vertical="center"/>
    </xf>
    <xf numFmtId="0" fontId="10" fillId="6" borderId="21" xfId="0" applyFont="1" applyFill="1" applyBorder="1" applyAlignment="1">
      <alignment vertical="center" wrapText="1"/>
    </xf>
    <xf numFmtId="0" fontId="6" fillId="6" borderId="21" xfId="0" applyFont="1" applyFill="1" applyBorder="1"/>
    <xf numFmtId="0" fontId="0" fillId="2" borderId="14" xfId="0" applyFill="1" applyBorder="1" applyAlignment="1" applyProtection="1">
      <alignment horizontal="left"/>
      <protection locked="0"/>
    </xf>
    <xf numFmtId="0" fontId="0" fillId="2" borderId="15" xfId="0" applyFill="1" applyBorder="1" applyAlignment="1" applyProtection="1">
      <alignment horizontal="left"/>
      <protection locked="0"/>
    </xf>
    <xf numFmtId="0" fontId="0" fillId="5" borderId="0" xfId="0" applyFill="1" applyAlignment="1">
      <alignment horizontal="left" vertical="top" wrapText="1"/>
    </xf>
    <xf numFmtId="0" fontId="0" fillId="9" borderId="0" xfId="0" applyFill="1"/>
    <xf numFmtId="0" fontId="4" fillId="9" borderId="0" xfId="0" applyFont="1" applyFill="1" applyAlignment="1">
      <alignment horizontal="left" vertical="top" wrapText="1"/>
    </xf>
    <xf numFmtId="0" fontId="7" fillId="9" borderId="0" xfId="0" applyFont="1" applyFill="1"/>
    <xf numFmtId="0" fontId="33" fillId="9" borderId="0" xfId="3" applyFont="1" applyFill="1" applyAlignment="1">
      <alignment vertical="top"/>
    </xf>
    <xf numFmtId="0" fontId="11" fillId="9" borderId="0" xfId="3" applyFill="1" applyAlignment="1">
      <alignment vertical="top"/>
    </xf>
    <xf numFmtId="0" fontId="0" fillId="2" borderId="0" xfId="0" applyFill="1" applyAlignment="1" applyProtection="1">
      <alignment horizontal="left"/>
      <protection locked="0"/>
    </xf>
    <xf numFmtId="0" fontId="17" fillId="3" borderId="0" xfId="3" applyFont="1" applyFill="1" applyAlignment="1">
      <alignment horizontal="left"/>
    </xf>
    <xf numFmtId="0" fontId="17" fillId="3" borderId="0" xfId="3" applyFont="1" applyFill="1" applyAlignment="1">
      <alignment horizontal="left" vertical="center" wrapText="1"/>
    </xf>
    <xf numFmtId="0" fontId="0" fillId="3" borderId="0" xfId="0" applyFill="1" applyAlignment="1" applyProtection="1">
      <alignment horizontal="left" vertical="top" wrapText="1"/>
      <protection locked="0"/>
    </xf>
    <xf numFmtId="0" fontId="3" fillId="5" borderId="0" xfId="0" applyFont="1" applyFill="1"/>
    <xf numFmtId="0" fontId="4" fillId="5" borderId="0" xfId="0" applyFont="1" applyFill="1" applyAlignment="1">
      <alignment vertical="top"/>
    </xf>
    <xf numFmtId="0" fontId="15" fillId="11" borderId="0" xfId="0" applyFont="1" applyFill="1"/>
    <xf numFmtId="0" fontId="0" fillId="5" borderId="0" xfId="0" applyFill="1" applyAlignment="1" applyProtection="1">
      <alignment horizontal="left"/>
      <protection locked="0"/>
    </xf>
    <xf numFmtId="0" fontId="17" fillId="5" borderId="0" xfId="0" applyFont="1" applyFill="1" applyAlignment="1">
      <alignment horizontal="center" vertical="center" wrapText="1"/>
    </xf>
    <xf numFmtId="14" fontId="6" fillId="5" borderId="0" xfId="0" applyNumberFormat="1" applyFont="1" applyFill="1"/>
    <xf numFmtId="0" fontId="30" fillId="5" borderId="0" xfId="0" applyFont="1" applyFill="1" applyAlignment="1">
      <alignment horizontal="left"/>
    </xf>
    <xf numFmtId="0" fontId="15" fillId="5" borderId="0" xfId="0" applyFont="1" applyFill="1"/>
    <xf numFmtId="0" fontId="4" fillId="5" borderId="0" xfId="0" applyFont="1" applyFill="1" applyProtection="1">
      <protection locked="0"/>
    </xf>
    <xf numFmtId="14" fontId="0" fillId="5" borderId="0" xfId="0" applyNumberFormat="1" applyFill="1" applyProtection="1">
      <protection locked="0"/>
    </xf>
    <xf numFmtId="0" fontId="4" fillId="5" borderId="0" xfId="0" applyFont="1" applyFill="1"/>
    <xf numFmtId="0" fontId="17" fillId="5" borderId="0" xfId="0" applyFont="1" applyFill="1" applyAlignment="1">
      <alignment vertical="center" wrapText="1"/>
    </xf>
    <xf numFmtId="0" fontId="15" fillId="12" borderId="0" xfId="0" applyFont="1" applyFill="1"/>
    <xf numFmtId="0" fontId="15" fillId="12" borderId="0" xfId="0" applyFont="1" applyFill="1" applyAlignment="1">
      <alignment vertical="center"/>
    </xf>
    <xf numFmtId="0" fontId="7" fillId="5" borderId="0" xfId="0" applyFont="1" applyFill="1" applyAlignment="1">
      <alignment vertical="top"/>
    </xf>
    <xf numFmtId="0" fontId="15" fillId="12" borderId="0" xfId="0" applyFont="1" applyFill="1" applyAlignment="1">
      <alignment horizontal="left"/>
    </xf>
    <xf numFmtId="14" fontId="6" fillId="12" borderId="0" xfId="0" applyNumberFormat="1" applyFont="1" applyFill="1"/>
    <xf numFmtId="0" fontId="0" fillId="12" borderId="0" xfId="0" applyFill="1"/>
    <xf numFmtId="0" fontId="15" fillId="10" borderId="0" xfId="0" applyFont="1" applyFill="1" applyAlignment="1">
      <alignment vertical="top"/>
    </xf>
    <xf numFmtId="0" fontId="3" fillId="6" borderId="0" xfId="0" applyFont="1" applyFill="1" applyAlignment="1">
      <alignment horizontal="right" vertical="top" wrapText="1"/>
    </xf>
    <xf numFmtId="0" fontId="4" fillId="6" borderId="0" xfId="0" applyFont="1" applyFill="1" applyAlignment="1">
      <alignment vertical="top"/>
    </xf>
    <xf numFmtId="0" fontId="15" fillId="13" borderId="0" xfId="0" applyFont="1" applyFill="1" applyAlignment="1">
      <alignment vertical="top"/>
    </xf>
    <xf numFmtId="0" fontId="15" fillId="12" borderId="59" xfId="0" applyFont="1" applyFill="1" applyBorder="1"/>
    <xf numFmtId="0" fontId="6" fillId="12" borderId="59" xfId="0" applyFont="1" applyFill="1" applyBorder="1"/>
    <xf numFmtId="0" fontId="0" fillId="12" borderId="59" xfId="0" applyFill="1" applyBorder="1"/>
    <xf numFmtId="0" fontId="4" fillId="12" borderId="0" xfId="0" applyFont="1" applyFill="1" applyAlignment="1">
      <alignment vertical="top" wrapText="1"/>
    </xf>
    <xf numFmtId="0" fontId="0" fillId="7" borderId="0" xfId="0" applyFill="1" applyAlignment="1">
      <alignment horizontal="left"/>
    </xf>
    <xf numFmtId="0" fontId="8" fillId="5" borderId="60" xfId="0" applyFont="1" applyFill="1" applyBorder="1" applyAlignment="1">
      <alignment vertical="center"/>
    </xf>
    <xf numFmtId="0" fontId="0" fillId="5" borderId="62" xfId="0" applyFill="1" applyBorder="1" applyAlignment="1">
      <alignment horizontal="left"/>
    </xf>
    <xf numFmtId="0" fontId="0" fillId="5" borderId="61" xfId="0" applyFill="1" applyBorder="1"/>
    <xf numFmtId="0" fontId="0" fillId="5" borderId="62" xfId="0" applyFill="1" applyBorder="1"/>
    <xf numFmtId="0" fontId="4" fillId="5" borderId="61" xfId="0" applyFont="1" applyFill="1" applyBorder="1"/>
    <xf numFmtId="0" fontId="0" fillId="5" borderId="63" xfId="0" applyFill="1" applyBorder="1"/>
    <xf numFmtId="0" fontId="0" fillId="5" borderId="64" xfId="0" applyFill="1" applyBorder="1"/>
    <xf numFmtId="0" fontId="7" fillId="0" borderId="1" xfId="0" applyFont="1" applyBorder="1" applyAlignment="1">
      <alignment horizontal="left" vertical="top"/>
    </xf>
    <xf numFmtId="0" fontId="38" fillId="7" borderId="0" xfId="3" applyFont="1" applyFill="1"/>
    <xf numFmtId="0" fontId="7" fillId="7" borderId="0" xfId="0" applyFont="1" applyFill="1"/>
    <xf numFmtId="0" fontId="38" fillId="7" borderId="0" xfId="0" applyFont="1" applyFill="1"/>
    <xf numFmtId="0" fontId="39" fillId="5" borderId="0" xfId="0" applyFont="1" applyFill="1" applyAlignment="1">
      <alignment horizontal="center"/>
    </xf>
    <xf numFmtId="0" fontId="6" fillId="12" borderId="0" xfId="0" applyFont="1" applyFill="1"/>
    <xf numFmtId="0" fontId="0" fillId="2" borderId="1" xfId="0" applyFill="1" applyBorder="1"/>
    <xf numFmtId="174" fontId="3" fillId="7" borderId="61" xfId="0" applyNumberFormat="1" applyFont="1" applyFill="1" applyBorder="1" applyAlignment="1">
      <alignment horizontal="right"/>
    </xf>
    <xf numFmtId="173" fontId="3" fillId="7" borderId="0" xfId="0" applyNumberFormat="1" applyFont="1" applyFill="1" applyAlignment="1">
      <alignment horizontal="right"/>
    </xf>
    <xf numFmtId="0" fontId="3" fillId="7" borderId="0" xfId="0" applyFont="1" applyFill="1" applyAlignment="1" applyProtection="1">
      <alignment horizontal="left"/>
      <protection locked="0"/>
    </xf>
    <xf numFmtId="0" fontId="0" fillId="7" borderId="0" xfId="0" applyFill="1" applyAlignment="1" applyProtection="1">
      <alignment horizontal="left"/>
      <protection locked="0"/>
    </xf>
    <xf numFmtId="0" fontId="0" fillId="7" borderId="0" xfId="0" applyFill="1" applyAlignment="1" applyProtection="1">
      <alignment horizontal="left" vertical="top" wrapText="1"/>
      <protection locked="0"/>
    </xf>
    <xf numFmtId="0" fontId="3" fillId="7" borderId="0" xfId="0" applyFont="1" applyFill="1" applyAlignment="1" applyProtection="1">
      <alignment horizontal="left" vertical="top" wrapText="1"/>
      <protection locked="0"/>
    </xf>
    <xf numFmtId="0" fontId="3" fillId="7" borderId="0" xfId="0" applyFont="1" applyFill="1" applyAlignment="1">
      <alignment horizontal="left"/>
    </xf>
    <xf numFmtId="14" fontId="3" fillId="7" borderId="0" xfId="0" applyNumberFormat="1" applyFont="1" applyFill="1" applyAlignment="1">
      <alignment horizontal="left"/>
    </xf>
    <xf numFmtId="180" fontId="3" fillId="6" borderId="0" xfId="0" applyNumberFormat="1" applyFont="1" applyFill="1" applyAlignment="1" applyProtection="1">
      <alignment horizontal="right"/>
      <protection locked="0"/>
    </xf>
    <xf numFmtId="173" fontId="0" fillId="2" borderId="7" xfId="0" applyNumberFormat="1" applyFill="1" applyBorder="1"/>
    <xf numFmtId="174" fontId="0" fillId="2" borderId="7" xfId="0" applyNumberFormat="1" applyFill="1" applyBorder="1"/>
    <xf numFmtId="14" fontId="12" fillId="6" borderId="10" xfId="0" applyNumberFormat="1" applyFont="1" applyFill="1" applyBorder="1" applyAlignment="1">
      <alignment vertical="top"/>
    </xf>
    <xf numFmtId="14" fontId="12" fillId="6" borderId="12" xfId="0" applyNumberFormat="1" applyFont="1" applyFill="1" applyBorder="1" applyAlignment="1">
      <alignment vertical="top"/>
    </xf>
    <xf numFmtId="14" fontId="12" fillId="6" borderId="8" xfId="0" applyNumberFormat="1" applyFont="1" applyFill="1" applyBorder="1" applyAlignment="1">
      <alignment vertical="top"/>
    </xf>
    <xf numFmtId="14" fontId="12" fillId="6" borderId="0" xfId="0" applyNumberFormat="1" applyFont="1" applyFill="1" applyAlignment="1">
      <alignment vertical="top"/>
    </xf>
    <xf numFmtId="169" fontId="40" fillId="6" borderId="9" xfId="0" applyNumberFormat="1" applyFont="1" applyFill="1" applyBorder="1" applyAlignment="1">
      <alignment horizontal="center"/>
    </xf>
    <xf numFmtId="0" fontId="4" fillId="0" borderId="0" xfId="0" quotePrefix="1" applyFont="1"/>
    <xf numFmtId="0" fontId="19" fillId="3" borderId="0" xfId="3" applyFont="1" applyFill="1" applyAlignment="1">
      <alignment horizontal="center" vertical="center"/>
    </xf>
    <xf numFmtId="0" fontId="18" fillId="3" borderId="0" xfId="0" applyFont="1" applyFill="1" applyAlignment="1">
      <alignment horizontal="center"/>
    </xf>
    <xf numFmtId="0" fontId="0" fillId="0" borderId="0" xfId="0" applyAlignment="1">
      <alignment horizontal="left" vertical="top" wrapText="1"/>
    </xf>
    <xf numFmtId="0" fontId="3" fillId="0" borderId="0" xfId="0" applyFont="1" applyAlignment="1">
      <alignment horizontal="left" vertical="top" wrapText="1"/>
    </xf>
    <xf numFmtId="0" fontId="15" fillId="3" borderId="0" xfId="0" applyFont="1" applyFill="1" applyAlignment="1">
      <alignment horizontal="left" vertical="top" wrapText="1"/>
    </xf>
    <xf numFmtId="0" fontId="18" fillId="3" borderId="0" xfId="0" applyFont="1" applyFill="1" applyAlignment="1">
      <alignment horizontal="center" vertical="center"/>
    </xf>
    <xf numFmtId="0" fontId="4" fillId="6" borderId="0" xfId="0" applyFont="1" applyFill="1" applyAlignment="1">
      <alignment horizontal="left" vertical="top" wrapText="1"/>
    </xf>
    <xf numFmtId="0" fontId="30" fillId="5" borderId="0" xfId="0" applyFont="1" applyFill="1" applyAlignment="1">
      <alignment horizontal="left" vertical="top" wrapText="1"/>
    </xf>
    <xf numFmtId="0" fontId="17" fillId="8" borderId="49" xfId="0" applyFont="1" applyFill="1" applyBorder="1" applyAlignment="1">
      <alignment horizontal="center" vertical="center" wrapText="1"/>
    </xf>
    <xf numFmtId="0" fontId="17" fillId="8" borderId="50" xfId="0" applyFont="1" applyFill="1" applyBorder="1" applyAlignment="1">
      <alignment horizontal="center" vertical="center" wrapText="1"/>
    </xf>
    <xf numFmtId="0" fontId="17" fillId="8" borderId="48" xfId="0" applyFont="1" applyFill="1" applyBorder="1" applyAlignment="1">
      <alignment horizontal="center" vertical="center" wrapText="1"/>
    </xf>
    <xf numFmtId="0" fontId="17" fillId="8" borderId="51" xfId="0" applyFont="1" applyFill="1" applyBorder="1" applyAlignment="1">
      <alignment horizontal="center" vertical="center" wrapText="1"/>
    </xf>
    <xf numFmtId="0" fontId="17" fillId="8" borderId="52" xfId="0" applyFont="1" applyFill="1" applyBorder="1" applyAlignment="1">
      <alignment horizontal="center" vertical="center" wrapText="1"/>
    </xf>
    <xf numFmtId="0" fontId="17" fillId="8" borderId="53" xfId="0" applyFont="1" applyFill="1" applyBorder="1" applyAlignment="1">
      <alignment horizontal="center" vertical="center" wrapText="1"/>
    </xf>
    <xf numFmtId="0" fontId="4" fillId="5" borderId="0" xfId="0" applyFont="1" applyFill="1" applyAlignment="1">
      <alignment horizontal="left" vertical="top" wrapText="1"/>
    </xf>
    <xf numFmtId="0" fontId="0" fillId="2" borderId="14" xfId="0" applyFill="1" applyBorder="1" applyAlignment="1" applyProtection="1">
      <alignment horizontal="left" vertical="top" wrapText="1"/>
      <protection locked="0"/>
    </xf>
    <xf numFmtId="0" fontId="0" fillId="2" borderId="13" xfId="0" applyFill="1" applyBorder="1" applyAlignment="1" applyProtection="1">
      <alignment horizontal="left" vertical="top" wrapText="1"/>
      <protection locked="0"/>
    </xf>
    <xf numFmtId="0" fontId="0" fillId="2" borderId="15" xfId="0" applyFill="1" applyBorder="1" applyAlignment="1" applyProtection="1">
      <alignment horizontal="left" vertical="top" wrapText="1"/>
      <protection locked="0"/>
    </xf>
    <xf numFmtId="0" fontId="30" fillId="9" borderId="0" xfId="0" applyFont="1" applyFill="1" applyAlignment="1">
      <alignment horizontal="left" vertical="top" wrapText="1"/>
    </xf>
    <xf numFmtId="0" fontId="4" fillId="6" borderId="12" xfId="0" applyFont="1" applyFill="1" applyBorder="1" applyAlignment="1">
      <alignment horizontal="left" vertical="top" wrapText="1"/>
    </xf>
    <xf numFmtId="0" fontId="30" fillId="6" borderId="0" xfId="0" applyFont="1" applyFill="1" applyAlignment="1">
      <alignment horizontal="left"/>
    </xf>
    <xf numFmtId="0" fontId="17" fillId="3" borderId="0" xfId="3" applyFont="1" applyFill="1" applyAlignment="1">
      <alignment horizontal="left" vertical="center" wrapText="1"/>
    </xf>
    <xf numFmtId="0" fontId="0" fillId="7" borderId="0" xfId="0" applyFill="1" applyAlignment="1">
      <alignment horizontal="left" vertical="top" wrapText="1"/>
    </xf>
    <xf numFmtId="0" fontId="17" fillId="2" borderId="0" xfId="0" applyFont="1" applyFill="1" applyAlignment="1">
      <alignment horizontal="left" vertical="center" wrapText="1"/>
    </xf>
    <xf numFmtId="0" fontId="32" fillId="3" borderId="0" xfId="3" applyFont="1" applyFill="1" applyAlignment="1">
      <alignment horizontal="center" vertical="center"/>
    </xf>
    <xf numFmtId="0" fontId="17" fillId="3" borderId="0" xfId="0" applyFont="1" applyFill="1" applyAlignment="1">
      <alignment horizontal="center" vertical="center" wrapText="1"/>
    </xf>
    <xf numFmtId="0" fontId="4" fillId="7" borderId="0" xfId="0" applyFont="1" applyFill="1" applyAlignment="1">
      <alignment vertical="top" wrapText="1"/>
    </xf>
    <xf numFmtId="0" fontId="3" fillId="2" borderId="0" xfId="0" applyFont="1" applyFill="1" applyAlignment="1">
      <alignment horizontal="left" vertical="center"/>
    </xf>
    <xf numFmtId="0" fontId="0" fillId="2" borderId="0" xfId="0" applyFill="1" applyAlignment="1">
      <alignment horizontal="left" vertical="top" wrapText="1"/>
    </xf>
    <xf numFmtId="164" fontId="24" fillId="6" borderId="0" xfId="0" applyNumberFormat="1" applyFont="1" applyFill="1" applyAlignment="1">
      <alignment horizontal="center" vertical="top" wrapText="1"/>
    </xf>
    <xf numFmtId="164" fontId="24" fillId="6" borderId="24" xfId="0" applyNumberFormat="1" applyFont="1" applyFill="1" applyBorder="1" applyAlignment="1">
      <alignment horizontal="center" vertical="top" wrapText="1"/>
    </xf>
    <xf numFmtId="164" fontId="24" fillId="6" borderId="30" xfId="0" applyNumberFormat="1" applyFont="1" applyFill="1" applyBorder="1" applyAlignment="1">
      <alignment horizontal="center" vertical="top" wrapText="1"/>
    </xf>
    <xf numFmtId="164" fontId="24" fillId="6" borderId="31" xfId="0" applyNumberFormat="1" applyFont="1" applyFill="1" applyBorder="1" applyAlignment="1">
      <alignment horizontal="center" vertical="top" wrapText="1"/>
    </xf>
    <xf numFmtId="164" fontId="25" fillId="6" borderId="45" xfId="0" applyNumberFormat="1" applyFont="1" applyFill="1" applyBorder="1" applyAlignment="1">
      <alignment horizontal="center" wrapText="1"/>
    </xf>
    <xf numFmtId="164" fontId="25" fillId="6" borderId="0" xfId="0" applyNumberFormat="1" applyFont="1" applyFill="1" applyAlignment="1">
      <alignment horizontal="center" wrapText="1"/>
    </xf>
    <xf numFmtId="170" fontId="27" fillId="6" borderId="0" xfId="0" applyNumberFormat="1" applyFont="1" applyFill="1" applyAlignment="1">
      <alignment horizontal="center" vertical="top" wrapText="1"/>
    </xf>
    <xf numFmtId="170" fontId="27" fillId="6" borderId="24" xfId="0" applyNumberFormat="1" applyFont="1" applyFill="1" applyBorder="1" applyAlignment="1">
      <alignment horizontal="center" vertical="top" wrapText="1"/>
    </xf>
    <xf numFmtId="170" fontId="27" fillId="6" borderId="26" xfId="0" applyNumberFormat="1" applyFont="1" applyFill="1" applyBorder="1" applyAlignment="1">
      <alignment horizontal="center" vertical="top" wrapText="1"/>
    </xf>
    <xf numFmtId="170" fontId="27" fillId="6" borderId="27" xfId="0" applyNumberFormat="1" applyFont="1" applyFill="1" applyBorder="1" applyAlignment="1">
      <alignment horizontal="center" vertical="top" wrapText="1"/>
    </xf>
    <xf numFmtId="0" fontId="17" fillId="3" borderId="21" xfId="0" applyFont="1" applyFill="1" applyBorder="1" applyAlignment="1">
      <alignment horizontal="left" vertical="center"/>
    </xf>
    <xf numFmtId="0" fontId="12" fillId="6" borderId="26" xfId="0" applyFont="1" applyFill="1" applyBorder="1" applyAlignment="1">
      <alignment horizontal="left" vertical="top" wrapText="1"/>
    </xf>
    <xf numFmtId="0" fontId="13" fillId="6" borderId="14" xfId="0" applyFont="1" applyFill="1" applyBorder="1" applyAlignment="1">
      <alignment horizontal="right"/>
    </xf>
    <xf numFmtId="0" fontId="13" fillId="6" borderId="15" xfId="0" applyFont="1" applyFill="1" applyBorder="1" applyAlignment="1">
      <alignment horizontal="right"/>
    </xf>
    <xf numFmtId="0" fontId="13" fillId="6" borderId="4" xfId="0" applyFont="1" applyFill="1" applyBorder="1" applyAlignment="1">
      <alignment horizontal="right"/>
    </xf>
    <xf numFmtId="0" fontId="13" fillId="6" borderId="5" xfId="0" applyFont="1" applyFill="1" applyBorder="1" applyAlignment="1">
      <alignment horizontal="right"/>
    </xf>
    <xf numFmtId="0" fontId="13" fillId="6" borderId="10" xfId="0" applyFont="1" applyFill="1" applyBorder="1" applyAlignment="1">
      <alignment horizontal="right"/>
    </xf>
    <xf numFmtId="0" fontId="13" fillId="6" borderId="11" xfId="0" applyFont="1" applyFill="1" applyBorder="1" applyAlignment="1">
      <alignment horizontal="right"/>
    </xf>
    <xf numFmtId="0" fontId="14" fillId="6" borderId="7" xfId="0" applyFont="1" applyFill="1" applyBorder="1" applyAlignment="1">
      <alignment horizontal="center" wrapText="1"/>
    </xf>
    <xf numFmtId="0" fontId="14" fillId="6" borderId="9" xfId="0" applyFont="1" applyFill="1" applyBorder="1" applyAlignment="1">
      <alignment horizontal="center" wrapText="1"/>
    </xf>
    <xf numFmtId="0" fontId="14" fillId="6" borderId="3" xfId="0" applyFont="1" applyFill="1" applyBorder="1" applyAlignment="1">
      <alignment horizontal="center" wrapText="1"/>
    </xf>
    <xf numFmtId="0" fontId="21" fillId="6" borderId="20" xfId="0" applyFont="1" applyFill="1" applyBorder="1" applyAlignment="1">
      <alignment horizontal="center" wrapText="1"/>
    </xf>
    <xf numFmtId="0" fontId="21" fillId="6" borderId="21" xfId="0" applyFont="1" applyFill="1" applyBorder="1" applyAlignment="1">
      <alignment horizontal="center" wrapText="1"/>
    </xf>
    <xf numFmtId="0" fontId="21" fillId="6" borderId="22" xfId="0" applyFont="1" applyFill="1" applyBorder="1" applyAlignment="1">
      <alignment horizontal="center" wrapText="1"/>
    </xf>
    <xf numFmtId="0" fontId="21" fillId="6" borderId="23" xfId="0" applyFont="1" applyFill="1" applyBorder="1" applyAlignment="1">
      <alignment horizontal="center" wrapText="1"/>
    </xf>
    <xf numFmtId="0" fontId="21" fillId="6" borderId="0" xfId="0" applyFont="1" applyFill="1" applyAlignment="1">
      <alignment horizontal="center" wrapText="1"/>
    </xf>
    <xf numFmtId="0" fontId="21" fillId="6" borderId="24" xfId="0" applyFont="1" applyFill="1" applyBorder="1" applyAlignment="1">
      <alignment horizontal="center" wrapText="1"/>
    </xf>
    <xf numFmtId="172" fontId="26" fillId="6" borderId="23" xfId="0" applyNumberFormat="1" applyFont="1" applyFill="1" applyBorder="1" applyAlignment="1">
      <alignment horizontal="center" vertical="top" wrapText="1"/>
    </xf>
    <xf numFmtId="172" fontId="26" fillId="6" borderId="0" xfId="0" applyNumberFormat="1" applyFont="1" applyFill="1" applyAlignment="1">
      <alignment horizontal="center" vertical="top" wrapText="1"/>
    </xf>
    <xf numFmtId="172" fontId="26" fillId="6" borderId="24" xfId="0" applyNumberFormat="1" applyFont="1" applyFill="1" applyBorder="1" applyAlignment="1">
      <alignment horizontal="center" vertical="top" wrapText="1"/>
    </xf>
    <xf numFmtId="172" fontId="26" fillId="6" borderId="29" xfId="0" applyNumberFormat="1" applyFont="1" applyFill="1" applyBorder="1" applyAlignment="1">
      <alignment horizontal="center" vertical="top" wrapText="1"/>
    </xf>
    <xf numFmtId="172" fontId="26" fillId="6" borderId="30" xfId="0" applyNumberFormat="1" applyFont="1" applyFill="1" applyBorder="1" applyAlignment="1">
      <alignment horizontal="center" vertical="top" wrapText="1"/>
    </xf>
    <xf numFmtId="172" fontId="26" fillId="6" borderId="31" xfId="0" applyNumberFormat="1" applyFont="1" applyFill="1" applyBorder="1" applyAlignment="1">
      <alignment horizontal="center" vertical="top" wrapText="1"/>
    </xf>
    <xf numFmtId="172" fontId="23" fillId="6" borderId="45" xfId="0" applyNumberFormat="1" applyFont="1" applyFill="1" applyBorder="1" applyAlignment="1">
      <alignment horizontal="center" wrapText="1"/>
    </xf>
    <xf numFmtId="172" fontId="23" fillId="6" borderId="46" xfId="0" applyNumberFormat="1" applyFont="1" applyFill="1" applyBorder="1" applyAlignment="1">
      <alignment horizontal="center" wrapText="1"/>
    </xf>
    <xf numFmtId="172" fontId="23" fillId="6" borderId="0" xfId="0" applyNumberFormat="1" applyFont="1" applyFill="1" applyAlignment="1">
      <alignment horizontal="center" wrapText="1"/>
    </xf>
    <xf numFmtId="172" fontId="23" fillId="6" borderId="24" xfId="0" applyNumberFormat="1" applyFont="1" applyFill="1" applyBorder="1" applyAlignment="1">
      <alignment horizontal="center" wrapText="1"/>
    </xf>
    <xf numFmtId="0" fontId="21" fillId="6" borderId="42" xfId="0" applyFont="1" applyFill="1" applyBorder="1" applyAlignment="1">
      <alignment horizontal="center" vertical="center" wrapText="1"/>
    </xf>
    <xf numFmtId="0" fontId="21" fillId="6" borderId="43" xfId="0" applyFont="1" applyFill="1" applyBorder="1" applyAlignment="1">
      <alignment horizontal="center" vertical="center" wrapText="1"/>
    </xf>
    <xf numFmtId="0" fontId="21" fillId="6" borderId="44" xfId="0" applyFont="1" applyFill="1" applyBorder="1" applyAlignment="1">
      <alignment horizontal="center" vertical="center" wrapText="1"/>
    </xf>
    <xf numFmtId="0" fontId="21" fillId="6" borderId="40" xfId="0" applyFont="1" applyFill="1" applyBorder="1" applyAlignment="1">
      <alignment horizontal="center" vertical="center" wrapText="1"/>
    </xf>
    <xf numFmtId="0" fontId="21" fillId="6" borderId="0" xfId="0" applyFont="1" applyFill="1" applyAlignment="1">
      <alignment horizontal="center" vertical="center" wrapText="1"/>
    </xf>
    <xf numFmtId="0" fontId="21" fillId="6" borderId="35" xfId="0" applyFont="1" applyFill="1" applyBorder="1" applyAlignment="1">
      <alignment horizontal="center" vertical="center" wrapText="1"/>
    </xf>
    <xf numFmtId="0" fontId="29" fillId="6" borderId="0" xfId="0" applyFont="1" applyFill="1" applyAlignment="1">
      <alignment horizontal="left" vertical="top" wrapText="1"/>
    </xf>
    <xf numFmtId="0" fontId="29" fillId="6" borderId="26" xfId="0" applyFont="1" applyFill="1" applyBorder="1" applyAlignment="1">
      <alignment horizontal="left" vertical="top" wrapText="1"/>
    </xf>
    <xf numFmtId="0" fontId="13" fillId="6" borderId="8" xfId="0" applyFont="1" applyFill="1" applyBorder="1" applyAlignment="1">
      <alignment horizontal="right"/>
    </xf>
    <xf numFmtId="0" fontId="13" fillId="6" borderId="2" xfId="0" applyFont="1" applyFill="1" applyBorder="1" applyAlignment="1">
      <alignment horizontal="right"/>
    </xf>
    <xf numFmtId="0" fontId="14" fillId="6" borderId="24" xfId="0" applyFont="1" applyFill="1" applyBorder="1" applyAlignment="1">
      <alignment horizontal="center" wrapText="1"/>
    </xf>
    <xf numFmtId="0" fontId="12" fillId="6" borderId="10" xfId="0" applyFont="1" applyFill="1" applyBorder="1" applyAlignment="1">
      <alignment horizontal="left"/>
    </xf>
    <xf numFmtId="0" fontId="12" fillId="6" borderId="12" xfId="0" applyFont="1" applyFill="1" applyBorder="1" applyAlignment="1">
      <alignment horizontal="left"/>
    </xf>
    <xf numFmtId="172" fontId="20" fillId="6" borderId="40" xfId="0" applyNumberFormat="1" applyFont="1" applyFill="1" applyBorder="1" applyAlignment="1">
      <alignment horizontal="center" vertical="center"/>
    </xf>
    <xf numFmtId="172" fontId="20" fillId="6" borderId="0" xfId="0" applyNumberFormat="1" applyFont="1" applyFill="1" applyAlignment="1">
      <alignment horizontal="center" vertical="center"/>
    </xf>
    <xf numFmtId="172" fontId="20" fillId="6" borderId="35" xfId="0" applyNumberFormat="1" applyFont="1" applyFill="1" applyBorder="1" applyAlignment="1">
      <alignment horizontal="center" vertical="center"/>
    </xf>
    <xf numFmtId="172" fontId="20" fillId="6" borderId="41" xfId="0" applyNumberFormat="1" applyFont="1" applyFill="1" applyBorder="1" applyAlignment="1">
      <alignment horizontal="center" vertical="center"/>
    </xf>
    <xf numFmtId="172" fontId="20" fillId="6" borderId="30" xfId="0" applyNumberFormat="1" applyFont="1" applyFill="1" applyBorder="1" applyAlignment="1">
      <alignment horizontal="center" vertical="center"/>
    </xf>
    <xf numFmtId="172" fontId="20" fillId="6" borderId="36" xfId="0" applyNumberFormat="1" applyFont="1" applyFill="1" applyBorder="1" applyAlignment="1">
      <alignment horizontal="center" vertical="center"/>
    </xf>
    <xf numFmtId="172" fontId="22" fillId="6" borderId="40" xfId="0" applyNumberFormat="1" applyFont="1" applyFill="1" applyBorder="1" applyAlignment="1">
      <alignment horizontal="center" vertical="center"/>
    </xf>
    <xf numFmtId="172" fontId="22" fillId="6" borderId="0" xfId="0" applyNumberFormat="1" applyFont="1" applyFill="1" applyAlignment="1">
      <alignment horizontal="center" vertical="center"/>
    </xf>
    <xf numFmtId="172" fontId="22" fillId="6" borderId="35" xfId="0" applyNumberFormat="1" applyFont="1" applyFill="1" applyBorder="1" applyAlignment="1">
      <alignment horizontal="center" vertical="center"/>
    </xf>
    <xf numFmtId="0" fontId="31" fillId="6" borderId="21" xfId="0" applyFont="1" applyFill="1" applyBorder="1" applyAlignment="1">
      <alignment horizontal="left" vertical="top" wrapText="1"/>
    </xf>
    <xf numFmtId="0" fontId="31" fillId="6" borderId="12" xfId="0" applyFont="1" applyFill="1" applyBorder="1" applyAlignment="1">
      <alignment horizontal="left" vertical="top" wrapText="1"/>
    </xf>
    <xf numFmtId="0" fontId="23" fillId="6" borderId="57" xfId="0" applyFont="1" applyFill="1" applyBorder="1" applyAlignment="1">
      <alignment horizontal="center" vertical="center" wrapText="1"/>
    </xf>
    <xf numFmtId="0" fontId="23" fillId="6" borderId="45" xfId="0" applyFont="1" applyFill="1" applyBorder="1" applyAlignment="1">
      <alignment horizontal="center" vertical="center" wrapText="1"/>
    </xf>
    <xf numFmtId="0" fontId="23" fillId="6" borderId="58" xfId="0" applyFont="1" applyFill="1" applyBorder="1" applyAlignment="1">
      <alignment horizontal="center" vertical="center" wrapText="1"/>
    </xf>
    <xf numFmtId="0" fontId="23" fillId="6" borderId="40" xfId="0" applyFont="1" applyFill="1" applyBorder="1" applyAlignment="1">
      <alignment horizontal="center" vertical="center" wrapText="1"/>
    </xf>
    <xf numFmtId="0" fontId="23" fillId="6" borderId="0" xfId="0" applyFont="1" applyFill="1" applyAlignment="1">
      <alignment horizontal="center" vertical="center" wrapText="1"/>
    </xf>
    <xf numFmtId="0" fontId="23" fillId="6" borderId="35" xfId="0" applyFont="1" applyFill="1" applyBorder="1" applyAlignment="1">
      <alignment horizontal="center" vertical="center" wrapText="1"/>
    </xf>
    <xf numFmtId="0" fontId="15" fillId="3" borderId="0" xfId="0" applyFont="1" applyFill="1" applyAlignment="1">
      <alignment horizontal="center"/>
    </xf>
    <xf numFmtId="0" fontId="0" fillId="5" borderId="0" xfId="0" applyFill="1" applyAlignment="1">
      <alignment horizontal="left" vertical="top" wrapText="1"/>
    </xf>
    <xf numFmtId="0" fontId="17" fillId="3" borderId="0" xfId="0" applyFont="1" applyFill="1" applyAlignment="1">
      <alignment horizontal="left" vertical="center" wrapText="1"/>
    </xf>
    <xf numFmtId="0" fontId="6" fillId="3" borderId="0" xfId="0" applyFont="1" applyFill="1" applyAlignment="1">
      <alignment horizontal="left" vertical="top" wrapText="1"/>
    </xf>
    <xf numFmtId="171" fontId="17" fillId="3" borderId="0" xfId="0" applyNumberFormat="1" applyFont="1" applyFill="1" applyAlignment="1">
      <alignment horizontal="center" vertical="center"/>
    </xf>
  </cellXfs>
  <cellStyles count="4">
    <cellStyle name="Link" xfId="3" builtinId="8"/>
    <cellStyle name="Normal" xfId="0" builtinId="0"/>
    <cellStyle name="Procent" xfId="2" builtinId="5"/>
    <cellStyle name="Valuta" xfId="1" builtinId="4"/>
  </cellStyles>
  <dxfs count="43">
    <dxf>
      <font>
        <color rgb="FFFFFFFF"/>
      </font>
      <numFmt numFmtId="0" formatCode="General"/>
    </dxf>
    <dxf>
      <font>
        <color theme="0"/>
      </font>
      <fill>
        <patternFill>
          <bgColor theme="0"/>
        </patternFill>
      </fill>
      <border>
        <left/>
        <right/>
        <top/>
        <bottom/>
      </border>
    </dxf>
    <dxf>
      <font>
        <color theme="0"/>
      </font>
      <fill>
        <patternFill>
          <bgColor theme="0"/>
        </patternFill>
      </fill>
      <border>
        <left/>
        <right/>
        <top/>
        <bottom/>
      </border>
    </dxf>
    <dxf>
      <numFmt numFmtId="0" formatCode="General"/>
    </dxf>
    <dxf>
      <numFmt numFmtId="181" formatCode="0.0&quot;kW&quot;"/>
    </dxf>
    <dxf>
      <numFmt numFmtId="178" formatCode="0.00\ &quot;kW&quot;"/>
    </dxf>
    <dxf>
      <numFmt numFmtId="0" formatCode="General"/>
    </dxf>
    <dxf>
      <font>
        <b val="0"/>
        <i val="0"/>
        <strike val="0"/>
        <condense val="0"/>
        <extend val="0"/>
        <outline val="0"/>
        <shadow val="0"/>
        <u val="none"/>
        <vertAlign val="baseline"/>
        <sz val="11"/>
        <color auto="1"/>
        <name val="Aptos Narrow"/>
        <family val="2"/>
        <scheme val="minor"/>
      </font>
    </dxf>
    <dxf>
      <font>
        <b val="0"/>
        <i val="0"/>
        <strike val="0"/>
        <condense val="0"/>
        <extend val="0"/>
        <outline val="0"/>
        <shadow val="0"/>
        <u val="none"/>
        <vertAlign val="baseline"/>
        <sz val="11"/>
        <color auto="1"/>
        <name val="Aptos Narrow"/>
        <family val="2"/>
        <scheme val="minor"/>
      </font>
    </dxf>
    <dxf>
      <font>
        <b val="0"/>
        <i val="0"/>
        <strike val="0"/>
        <condense val="0"/>
        <extend val="0"/>
        <outline val="0"/>
        <shadow val="0"/>
        <u val="none"/>
        <vertAlign val="baseline"/>
        <sz val="11"/>
        <color auto="1"/>
        <name val="Aptos Narrow"/>
        <family val="2"/>
        <scheme val="minor"/>
      </font>
    </dxf>
    <dxf>
      <numFmt numFmtId="0" formatCode="General"/>
    </dxf>
    <dxf>
      <numFmt numFmtId="0" formatCode="General"/>
    </dxf>
    <dxf>
      <numFmt numFmtId="19" formatCode="yyyy/mm/dd"/>
    </dxf>
    <dxf>
      <numFmt numFmtId="171" formatCode="yyyy/mm/dd\ hh:mm;@"/>
    </dxf>
    <dxf>
      <numFmt numFmtId="19" formatCode="yyyy/mm/dd"/>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1"/>
        <color auto="1"/>
        <name val="Aptos Narrow"/>
        <family val="2"/>
        <scheme val="minor"/>
      </font>
    </dxf>
    <dxf>
      <font>
        <b val="0"/>
        <i val="0"/>
        <strike val="0"/>
        <condense val="0"/>
        <extend val="0"/>
        <outline val="0"/>
        <shadow val="0"/>
        <u val="none"/>
        <vertAlign val="baseline"/>
        <sz val="11"/>
        <color auto="1"/>
        <name val="Aptos Narrow"/>
        <family val="2"/>
        <scheme val="minor"/>
      </font>
    </dxf>
    <dxf>
      <font>
        <b val="0"/>
        <i val="0"/>
        <strike val="0"/>
        <condense val="0"/>
        <extend val="0"/>
        <outline val="0"/>
        <shadow val="0"/>
        <u val="none"/>
        <vertAlign val="baseline"/>
        <sz val="11"/>
        <color auto="1"/>
        <name val="Aptos Narrow"/>
        <family val="2"/>
        <scheme val="minor"/>
      </font>
    </dxf>
    <dxf>
      <font>
        <b val="0"/>
        <i val="0"/>
        <strike val="0"/>
        <condense val="0"/>
        <extend val="0"/>
        <outline val="0"/>
        <shadow val="0"/>
        <u val="none"/>
        <vertAlign val="baseline"/>
        <sz val="11"/>
        <color auto="1"/>
        <name val="Aptos Narrow"/>
        <family val="2"/>
        <scheme val="minor"/>
      </font>
    </dxf>
    <dxf>
      <font>
        <b val="0"/>
        <i val="0"/>
        <strike val="0"/>
        <condense val="0"/>
        <extend val="0"/>
        <outline val="0"/>
        <shadow val="0"/>
        <u val="none"/>
        <vertAlign val="baseline"/>
        <sz val="11"/>
        <color auto="1"/>
        <name val="Aptos Narrow"/>
        <family val="2"/>
        <scheme val="minor"/>
      </font>
    </dxf>
    <dxf>
      <font>
        <b val="0"/>
        <i val="0"/>
        <strike val="0"/>
        <condense val="0"/>
        <extend val="0"/>
        <outline val="0"/>
        <shadow val="0"/>
        <u val="none"/>
        <vertAlign val="baseline"/>
        <sz val="11"/>
        <color auto="1"/>
        <name val="Aptos Narrow"/>
        <family val="2"/>
        <scheme val="minor"/>
      </font>
    </dxf>
    <dxf>
      <numFmt numFmtId="171" formatCode="yyyy/mm/dd\ hh:mm;@"/>
    </dxf>
    <dxf>
      <numFmt numFmtId="171" formatCode="yyyy/mm/dd\ hh:mm;@"/>
    </dxf>
    <dxf>
      <numFmt numFmtId="175" formatCode="#,##0.0000\ &quot;kr.&quot;"/>
    </dxf>
    <dxf>
      <numFmt numFmtId="175" formatCode="#,##0.0000\ &quot;kr.&quot;"/>
    </dxf>
    <dxf>
      <numFmt numFmtId="173" formatCode="0.00\ &quot;øre/kWh&quot;"/>
      <fill>
        <patternFill patternType="solid">
          <fgColor indexed="64"/>
          <bgColor rgb="FFFFFFFF"/>
        </patternFill>
      </fill>
      <border diagonalUp="0" diagonalDown="0">
        <left style="thin">
          <color indexed="64"/>
        </left>
        <right style="thin">
          <color indexed="64"/>
        </right>
        <top style="thin">
          <color auto="1"/>
        </top>
        <bottom/>
      </border>
    </dxf>
    <dxf>
      <numFmt numFmtId="174" formatCode="#,##0.00\ &quot;kr./måned&quot;"/>
      <fill>
        <patternFill patternType="solid">
          <fgColor indexed="64"/>
          <bgColor rgb="FFFFFFFF"/>
        </patternFill>
      </fill>
      <border diagonalUp="0" diagonalDown="0">
        <left style="thin">
          <color auto="1"/>
        </left>
        <right style="thin">
          <color indexed="64"/>
        </right>
        <top style="thin">
          <color auto="1"/>
        </top>
        <bottom/>
      </border>
    </dxf>
    <dxf>
      <border outline="0">
        <bottom style="thin">
          <color indexed="64"/>
        </bottom>
      </border>
    </dxf>
    <dxf>
      <fill>
        <patternFill patternType="solid">
          <fgColor indexed="64"/>
          <bgColor rgb="FFFFFFFF"/>
        </patternFill>
      </fill>
    </dxf>
    <dxf>
      <font>
        <b/>
        <i val="0"/>
        <strike val="0"/>
        <condense val="0"/>
        <extend val="0"/>
        <outline val="0"/>
        <shadow val="0"/>
        <u val="none"/>
        <vertAlign val="baseline"/>
        <sz val="11"/>
        <color rgb="FFFFFFFF"/>
        <name val="Aptos Narrow"/>
        <family val="2"/>
        <scheme val="minor"/>
      </font>
      <fill>
        <patternFill patternType="solid">
          <fgColor indexed="64"/>
          <bgColor theme="7" tint="-0.249977111117893"/>
        </patternFill>
      </fill>
    </dxf>
    <dxf>
      <font>
        <b/>
        <i val="0"/>
      </font>
      <fill>
        <patternFill>
          <bgColor theme="0"/>
        </patternFill>
      </fill>
    </dxf>
    <dxf>
      <font>
        <sz val="10"/>
      </font>
      <fill>
        <patternFill>
          <bgColor theme="0"/>
        </patternFill>
      </fill>
    </dxf>
    <dxf>
      <fill>
        <patternFill>
          <bgColor theme="2" tint="0.79998168889431442"/>
        </patternFill>
      </fill>
    </dxf>
    <dxf>
      <fill>
        <patternFill>
          <bgColor theme="0"/>
        </patternFill>
      </fill>
    </dxf>
    <dxf>
      <font>
        <color rgb="FFFFFFFF"/>
      </font>
      <fill>
        <patternFill>
          <bgColor theme="4"/>
        </patternFill>
      </fill>
    </dxf>
    <dxf>
      <font>
        <color rgb="FFFFFFFF"/>
      </font>
      <fill>
        <patternFill>
          <bgColor theme="4"/>
        </patternFill>
      </fill>
    </dxf>
  </dxfs>
  <tableStyles count="2" defaultTableStyle="TableStyleMedium2" defaultPivotStyle="PivotStyleLight16">
    <tableStyle name="Elprisberegner" pivot="0" count="4" xr9:uid="{7CEADA09-E717-4F86-A6F1-1AD9AAB5104A}">
      <tableStyleElement type="headerRow" dxfId="42"/>
      <tableStyleElement type="totalRow" dxfId="41"/>
      <tableStyleElement type="firstRowStripe" dxfId="40"/>
      <tableStyleElement type="secondRowStripe" dxfId="39"/>
    </tableStyle>
    <tableStyle name="Udsnitstypografi 1" pivot="0" table="0" count="6" xr9:uid="{E42EC957-6BE0-46CA-880E-896D2D28A9FB}">
      <tableStyleElement type="wholeTable" dxfId="38"/>
      <tableStyleElement type="headerRow" dxfId="37"/>
    </tableStyle>
  </tableStyles>
  <colors>
    <mruColors>
      <color rgb="FFFFFFFF"/>
      <color rgb="FFFCD0BA"/>
      <color rgb="FF1F7A3F"/>
      <color rgb="FFFF9999"/>
    </mruColors>
  </colors>
  <extLst>
    <ext xmlns:x14="http://schemas.microsoft.com/office/spreadsheetml/2009/9/main" uri="{46F421CA-312F-682f-3DD2-61675219B42D}">
      <x14:dxfs count="4">
        <dxf>
          <font>
            <color rgb="FFFFFFFF"/>
          </font>
          <fill>
            <patternFill>
              <bgColor theme="4" tint="0.59996337778862885"/>
            </patternFill>
          </fill>
        </dxf>
        <dxf>
          <font>
            <color rgb="FFFFFFFF"/>
          </font>
          <fill>
            <patternFill>
              <bgColor theme="4" tint="-0.24994659260841701"/>
            </patternFill>
          </fill>
        </dxf>
        <dxf>
          <font>
            <color rgb="FFFFFFFF"/>
          </font>
          <fill>
            <patternFill patternType="solid">
              <bgColor theme="4"/>
            </patternFill>
          </fill>
        </dxf>
        <dxf>
          <fill>
            <patternFill>
              <bgColor theme="4" tint="0.39994506668294322"/>
            </patternFill>
          </fill>
        </dxf>
      </x14:dxfs>
    </ext>
    <ext xmlns:x14="http://schemas.microsoft.com/office/spreadsheetml/2009/9/main" uri="{EB79DEF2-80B8-43e5-95BD-54CBDDF9020C}">
      <x14:slicerStyles defaultSlicerStyle="SlicerStyleLight1">
        <x14:slicerStyle name="Udsnitstypografi 1">
          <x14:slicerStyleElements>
            <x14:slicerStyleElement type="unselectedItemWithData" dxfId="3"/>
            <x14:slicerStyleElement type="selectedItemWithData" dxfId="2"/>
            <x14:slicerStyleElement type="hoveredUnselectedItemWithData" dxfId="1"/>
            <x14:slicerStyleElement type="hoveredSelectedItemWithData" dxfId="0"/>
          </x14:slicerStyleElements>
        </x14:slicerStyle>
      </x14:slicerStyles>
    </ext>
    <ext xmlns:x15="http://schemas.microsoft.com/office/spreadsheetml/2010/11/main" uri="{9260A510-F301-46a8-8635-F512D64BE5F5}">
      <x15:timelineStyles defaultTimelineStyle="TimeSlicerStyleLight1"/>
    </ext>
  </extLst>
</styleSheet>
</file>

<file path=xl/volatileDependencies.xml><?xml version="1.0" encoding="utf-8"?>
<volTypes xmlns="http://schemas.openxmlformats.org/spreadsheetml/2006/main">
  <volType type="olapFunctions">
    <main first="ThisWorkbookDataModel">
      <tp t="e">
        <v>#N/A</v>
        <stp>1</stp>
        <tr r="G16" s="27"/>
        <tr r="G16" s="27"/>
        <tr r="G16" s="27"/>
        <tr r="G16" s="27"/>
        <tr r="L16" s="27"/>
        <tr r="L16" s="27"/>
        <tr r="L16" s="27"/>
        <tr r="L16" s="27"/>
        <tr r="L14" s="27"/>
        <tr r="L14" s="27"/>
        <tr r="L14" s="27"/>
        <tr r="L14" s="27"/>
        <tr r="L20" s="27"/>
        <tr r="L20" s="27"/>
        <tr r="L20" s="27"/>
        <tr r="L20" s="27"/>
        <tr r="F15" s="31"/>
        <tr r="F15" s="31"/>
        <tr r="F15" s="31"/>
        <tr r="F15" s="31"/>
        <tr r="F15" s="31"/>
        <tr r="L12" s="27"/>
        <tr r="L12" s="27"/>
        <tr r="L12" s="27"/>
        <tr r="L12" s="27"/>
        <tr r="M28" s="24"/>
        <tr r="M28" s="24"/>
        <tr r="M28" s="24"/>
        <tr r="M28" s="24"/>
        <tr r="M28" s="24"/>
        <tr r="F21" s="31"/>
        <tr r="F21" s="31"/>
        <tr r="F21" s="31"/>
        <tr r="F21" s="31"/>
        <tr r="F21" s="31"/>
        <tr r="E21" s="24"/>
        <tr r="E21" s="24"/>
        <tr r="E21" s="24"/>
        <tr r="E21" s="24"/>
        <tr r="E21" s="24"/>
        <tr r="F26" s="31"/>
        <tr r="F26" s="31"/>
        <tr r="F26" s="31"/>
        <tr r="F26" s="31"/>
        <tr r="F26" s="31"/>
        <tr r="H9" s="31"/>
        <tr r="H9" s="31"/>
        <tr r="H9" s="31"/>
        <tr r="H9" s="31"/>
        <tr r="F6" s="24"/>
        <tr r="F6" s="24"/>
        <tr r="F6" s="24"/>
        <tr r="F6" s="24"/>
        <tr r="F6" s="24"/>
        <tr r="M34" s="24"/>
        <tr r="M34" s="24"/>
        <tr r="M34" s="24"/>
        <tr r="M34" s="24"/>
        <tr r="M34" s="24"/>
        <tr r="H6" s="24"/>
        <tr r="H6" s="24"/>
        <tr r="H6" s="24"/>
        <tr r="H6" s="24"/>
        <tr r="H6" s="24"/>
        <tr r="F27" s="31"/>
        <tr r="F27" s="31"/>
        <tr r="F27" s="31"/>
        <tr r="F27" s="31"/>
        <tr r="F27" s="31"/>
        <tr r="AE13" s="31"/>
        <tr r="AE13" s="31"/>
        <tr r="AE13" s="31"/>
        <tr r="AE13" s="31"/>
        <tr r="AE13" s="31"/>
        <tr r="F14" s="31"/>
        <tr r="F14" s="31"/>
        <tr r="F14" s="31"/>
        <tr r="F14" s="31"/>
        <tr r="F14" s="31"/>
        <tr r="M6" s="31"/>
        <tr r="M6" s="31"/>
        <tr r="M6" s="31"/>
        <tr r="M6" s="31"/>
        <tr r="F27" s="24"/>
        <tr r="F27" s="24"/>
        <tr r="F27" s="24"/>
        <tr r="F27" s="24"/>
        <tr r="F27" s="24"/>
        <tr r="F19" s="24"/>
        <tr r="F19" s="24"/>
        <tr r="F19" s="24"/>
        <tr r="F19" s="24"/>
        <tr r="F19" s="24"/>
        <tr r="F16" s="31"/>
        <tr r="F16" s="31"/>
        <tr r="F16" s="31"/>
        <tr r="F16" s="31"/>
        <tr r="F16" s="31"/>
        <tr r="F20" s="24"/>
        <tr r="F20" s="24"/>
        <tr r="F20" s="24"/>
        <tr r="F20" s="24"/>
        <tr r="F20" s="24"/>
        <tr r="F21" s="24"/>
        <tr r="F21" s="24"/>
        <tr r="F21" s="24"/>
        <tr r="F21" s="24"/>
        <tr r="F21" s="24"/>
        <tr r="F29" s="24"/>
        <tr r="F29" s="24"/>
        <tr r="F29" s="24"/>
        <tr r="F29" s="24"/>
        <tr r="F29" s="24"/>
        <tr r="F18" s="24"/>
        <tr r="F18" s="24"/>
        <tr r="F18" s="24"/>
        <tr r="F18" s="24"/>
        <tr r="F18" s="24"/>
        <tr r="F9" s="31"/>
        <tr r="F9" s="31"/>
        <tr r="F9" s="31"/>
        <tr r="F9" s="31"/>
        <tr r="E19" s="24"/>
        <tr r="E19" s="24"/>
        <tr r="E19" s="24"/>
        <tr r="E19" s="24"/>
        <tr r="E19" s="24"/>
        <tr r="F38" s="24"/>
        <tr r="F38" s="24"/>
        <tr r="F38" s="24"/>
        <tr r="F38" s="24"/>
        <tr r="F38" s="24"/>
        <tr r="L18" s="27"/>
        <tr r="L18" s="27"/>
        <tr r="L18" s="27"/>
        <tr r="L18" s="27"/>
        <tr r="F22" s="24"/>
        <tr r="F22" s="24"/>
        <tr r="F22" s="24"/>
        <tr r="F22" s="24"/>
        <tr r="F22" s="24"/>
        <tr r="F13" s="24"/>
        <tr r="F13" s="24"/>
        <tr r="F13" s="24"/>
        <tr r="F13" s="24"/>
        <tr r="F13" s="24"/>
        <tr r="F34" s="24"/>
        <tr r="F34" s="24"/>
        <tr r="F34" s="24"/>
        <tr r="F34" s="24"/>
        <tr r="F34" s="24"/>
        <tr r="E8" s="24"/>
        <tr r="E8" s="24"/>
        <tr r="E8" s="24"/>
        <tr r="E8" s="24"/>
        <tr r="E8" s="24"/>
        <tr r="E20" s="24"/>
        <tr r="E20" s="24"/>
        <tr r="E20" s="24"/>
        <tr r="E20" s="24"/>
        <tr r="E20" s="24"/>
        <tr r="F28" s="24"/>
        <tr r="F28" s="24"/>
        <tr r="F28" s="24"/>
        <tr r="F28" s="24"/>
        <tr r="F28" s="24"/>
        <tr r="M13" s="31"/>
        <tr r="M13" s="31"/>
        <tr r="M13" s="31"/>
        <tr r="M13" s="31"/>
        <tr r="F11" s="24"/>
        <tr r="F11" s="24"/>
        <tr r="F11" s="24"/>
        <tr r="F11" s="24"/>
        <tr r="F11" s="24"/>
        <tr r="F12" s="24"/>
        <tr r="F12" s="24"/>
        <tr r="F12" s="24"/>
        <tr r="F12" s="24"/>
        <tr r="F12" s="24"/>
      </tp>
    </main>
  </volType>
</volTypes>
</file>

<file path=xl/_rels/workbook.xml.rels><?xml version="1.0" encoding="UTF-8" standalone="yes"?>
<Relationships xmlns="http://schemas.openxmlformats.org/package/2006/relationships"><Relationship Id="rId26" Type="http://schemas.openxmlformats.org/officeDocument/2006/relationships/pivotCacheDefinition" Target="pivotCache/pivotCacheDefinition11.xml"/><Relationship Id="rId21" Type="http://schemas.openxmlformats.org/officeDocument/2006/relationships/pivotCacheDefinition" Target="pivotCache/pivotCacheDefinition6.xml"/><Relationship Id="rId42" Type="http://schemas.openxmlformats.org/officeDocument/2006/relationships/calcChain" Target="calcChain.xml"/><Relationship Id="rId47" Type="http://schemas.openxmlformats.org/officeDocument/2006/relationships/customXml" Target="../customXml/item5.xml"/><Relationship Id="rId63" Type="http://schemas.openxmlformats.org/officeDocument/2006/relationships/customXml" Target="../customXml/item21.xml"/><Relationship Id="rId68" Type="http://schemas.openxmlformats.org/officeDocument/2006/relationships/customXml" Target="../customXml/item26.xml"/><Relationship Id="rId7" Type="http://schemas.openxmlformats.org/officeDocument/2006/relationships/worksheet" Target="worksheets/sheet7.xml"/><Relationship Id="rId2" Type="http://schemas.openxmlformats.org/officeDocument/2006/relationships/worksheet" Target="worksheets/sheet2.xml"/><Relationship Id="rId16" Type="http://schemas.microsoft.com/office/2007/relationships/slicerCache" Target="slicerCaches/slicerCache5.xml"/><Relationship Id="rId29" Type="http://schemas.openxmlformats.org/officeDocument/2006/relationships/pivotTable" Target="pivotTables/pivotTable2.xml"/><Relationship Id="rId11" Type="http://schemas.openxmlformats.org/officeDocument/2006/relationships/pivotCacheDefinition" Target="pivotCache/pivotCacheDefinition4.xml"/><Relationship Id="rId24" Type="http://schemas.openxmlformats.org/officeDocument/2006/relationships/pivotCacheDefinition" Target="pivotCache/pivotCacheDefinition9.xml"/><Relationship Id="rId32" Type="http://schemas.openxmlformats.org/officeDocument/2006/relationships/pivotTable" Target="pivotTables/pivotTable5.xml"/><Relationship Id="rId37" Type="http://schemas.openxmlformats.org/officeDocument/2006/relationships/connections" Target="connections.xml"/><Relationship Id="rId40" Type="http://schemas.openxmlformats.org/officeDocument/2006/relationships/sheetMetadata" Target="metadata.xml"/><Relationship Id="rId45" Type="http://schemas.openxmlformats.org/officeDocument/2006/relationships/customXml" Target="../customXml/item3.xml"/><Relationship Id="rId53" Type="http://schemas.openxmlformats.org/officeDocument/2006/relationships/customXml" Target="../customXml/item11.xml"/><Relationship Id="rId58" Type="http://schemas.openxmlformats.org/officeDocument/2006/relationships/customXml" Target="../customXml/item16.xml"/><Relationship Id="rId66" Type="http://schemas.openxmlformats.org/officeDocument/2006/relationships/customXml" Target="../customXml/item24.xml"/><Relationship Id="rId5" Type="http://schemas.openxmlformats.org/officeDocument/2006/relationships/worksheet" Target="worksheets/sheet5.xml"/><Relationship Id="rId61" Type="http://schemas.openxmlformats.org/officeDocument/2006/relationships/customXml" Target="../customXml/item19.xml"/><Relationship Id="rId19" Type="http://schemas.microsoft.com/office/2007/relationships/slicerCache" Target="slicerCaches/slicerCache8.xml"/><Relationship Id="rId14" Type="http://schemas.microsoft.com/office/2007/relationships/slicerCache" Target="slicerCaches/slicerCache3.xml"/><Relationship Id="rId22" Type="http://schemas.openxmlformats.org/officeDocument/2006/relationships/pivotCacheDefinition" Target="pivotCache/pivotCacheDefinition7.xml"/><Relationship Id="rId27" Type="http://schemas.openxmlformats.org/officeDocument/2006/relationships/pivotCacheDefinition" Target="pivotCache/pivotCacheDefinition12.xml"/><Relationship Id="rId30" Type="http://schemas.openxmlformats.org/officeDocument/2006/relationships/pivotTable" Target="pivotTables/pivotTable3.xml"/><Relationship Id="rId35" Type="http://schemas.openxmlformats.org/officeDocument/2006/relationships/pivotTable" Target="pivotTables/pivotTable8.xml"/><Relationship Id="rId43" Type="http://schemas.openxmlformats.org/officeDocument/2006/relationships/customXml" Target="../customXml/item1.xml"/><Relationship Id="rId48" Type="http://schemas.openxmlformats.org/officeDocument/2006/relationships/customXml" Target="../customXml/item6.xml"/><Relationship Id="rId56" Type="http://schemas.openxmlformats.org/officeDocument/2006/relationships/customXml" Target="../customXml/item14.xml"/><Relationship Id="rId64" Type="http://schemas.openxmlformats.org/officeDocument/2006/relationships/customXml" Target="../customXml/item22.xml"/><Relationship Id="rId69" Type="http://schemas.openxmlformats.org/officeDocument/2006/relationships/volatileDependencies" Target="volatileDependencies.xml"/><Relationship Id="rId8" Type="http://schemas.openxmlformats.org/officeDocument/2006/relationships/pivotCacheDefinition" Target="pivotCache/pivotCacheDefinition1.xml"/><Relationship Id="rId51" Type="http://schemas.openxmlformats.org/officeDocument/2006/relationships/customXml" Target="../customXml/item9.xml"/><Relationship Id="rId3" Type="http://schemas.openxmlformats.org/officeDocument/2006/relationships/worksheet" Target="worksheets/sheet3.xml"/><Relationship Id="rId12" Type="http://schemas.microsoft.com/office/2007/relationships/slicerCache" Target="slicerCaches/slicerCache1.xml"/><Relationship Id="rId17" Type="http://schemas.microsoft.com/office/2007/relationships/slicerCache" Target="slicerCaches/slicerCache6.xml"/><Relationship Id="rId25" Type="http://schemas.openxmlformats.org/officeDocument/2006/relationships/pivotCacheDefinition" Target="pivotCache/pivotCacheDefinition10.xml"/><Relationship Id="rId33" Type="http://schemas.openxmlformats.org/officeDocument/2006/relationships/pivotTable" Target="pivotTables/pivotTable6.xml"/><Relationship Id="rId38" Type="http://schemas.openxmlformats.org/officeDocument/2006/relationships/styles" Target="styles.xml"/><Relationship Id="rId46" Type="http://schemas.openxmlformats.org/officeDocument/2006/relationships/customXml" Target="../customXml/item4.xml"/><Relationship Id="rId59" Type="http://schemas.openxmlformats.org/officeDocument/2006/relationships/customXml" Target="../customXml/item17.xml"/><Relationship Id="rId67" Type="http://schemas.openxmlformats.org/officeDocument/2006/relationships/customXml" Target="../customXml/item25.xml"/><Relationship Id="rId20" Type="http://schemas.openxmlformats.org/officeDocument/2006/relationships/pivotCacheDefinition" Target="pivotCache/pivotCacheDefinition5.xml"/><Relationship Id="rId41" Type="http://schemas.openxmlformats.org/officeDocument/2006/relationships/powerPivotData" Target="model/item.data"/><Relationship Id="rId54" Type="http://schemas.openxmlformats.org/officeDocument/2006/relationships/customXml" Target="../customXml/item12.xml"/><Relationship Id="rId62" Type="http://schemas.openxmlformats.org/officeDocument/2006/relationships/customXml" Target="../customXml/item20.xml"/><Relationship Id="rId1" Type="http://schemas.openxmlformats.org/officeDocument/2006/relationships/worksheet" Target="worksheets/sheet1.xml"/><Relationship Id="rId6" Type="http://schemas.openxmlformats.org/officeDocument/2006/relationships/worksheet" Target="worksheets/sheet6.xml"/><Relationship Id="rId15" Type="http://schemas.microsoft.com/office/2007/relationships/slicerCache" Target="slicerCaches/slicerCache4.xml"/><Relationship Id="rId23" Type="http://schemas.openxmlformats.org/officeDocument/2006/relationships/pivotCacheDefinition" Target="pivotCache/pivotCacheDefinition8.xml"/><Relationship Id="rId28" Type="http://schemas.openxmlformats.org/officeDocument/2006/relationships/pivotTable" Target="pivotTables/pivotTable1.xml"/><Relationship Id="rId36" Type="http://schemas.openxmlformats.org/officeDocument/2006/relationships/theme" Target="theme/theme1.xml"/><Relationship Id="rId49" Type="http://schemas.openxmlformats.org/officeDocument/2006/relationships/customXml" Target="../customXml/item7.xml"/><Relationship Id="rId57" Type="http://schemas.openxmlformats.org/officeDocument/2006/relationships/customXml" Target="../customXml/item15.xml"/><Relationship Id="rId10" Type="http://schemas.openxmlformats.org/officeDocument/2006/relationships/pivotCacheDefinition" Target="pivotCache/pivotCacheDefinition3.xml"/><Relationship Id="rId31" Type="http://schemas.openxmlformats.org/officeDocument/2006/relationships/pivotTable" Target="pivotTables/pivotTable4.xml"/><Relationship Id="rId44" Type="http://schemas.openxmlformats.org/officeDocument/2006/relationships/customXml" Target="../customXml/item2.xml"/><Relationship Id="rId52" Type="http://schemas.openxmlformats.org/officeDocument/2006/relationships/customXml" Target="../customXml/item10.xml"/><Relationship Id="rId60" Type="http://schemas.openxmlformats.org/officeDocument/2006/relationships/customXml" Target="../customXml/item18.xml"/><Relationship Id="rId65" Type="http://schemas.openxmlformats.org/officeDocument/2006/relationships/customXml" Target="../customXml/item23.xml"/><Relationship Id="rId4" Type="http://schemas.openxmlformats.org/officeDocument/2006/relationships/worksheet" Target="worksheets/sheet4.xml"/><Relationship Id="rId9" Type="http://schemas.openxmlformats.org/officeDocument/2006/relationships/pivotCacheDefinition" Target="pivotCache/pivotCacheDefinition2.xml"/><Relationship Id="rId13" Type="http://schemas.microsoft.com/office/2007/relationships/slicerCache" Target="slicerCaches/slicerCache2.xml"/><Relationship Id="rId18" Type="http://schemas.microsoft.com/office/2007/relationships/slicerCache" Target="slicerCaches/slicerCache7.xml"/><Relationship Id="rId39" Type="http://schemas.openxmlformats.org/officeDocument/2006/relationships/sharedStrings" Target="sharedStrings.xml"/><Relationship Id="rId34" Type="http://schemas.openxmlformats.org/officeDocument/2006/relationships/pivotTable" Target="pivotTables/pivotTable7.xml"/><Relationship Id="rId50" Type="http://schemas.openxmlformats.org/officeDocument/2006/relationships/customXml" Target="../customXml/item8.xml"/><Relationship Id="rId55" Type="http://schemas.openxmlformats.org/officeDocument/2006/relationships/customXml" Target="../customXml/item1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themeOverride" Target="../theme/themeOverride2.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a-DK" sz="1400"/>
              <a:t>Nettarif - Lastfordeling</a:t>
            </a:r>
            <a:r>
              <a:rPr lang="da-DK" sz="1400" baseline="0"/>
              <a:t> på elforbrug</a:t>
            </a:r>
            <a:endParaRPr lang="da-DK" sz="1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a-DK"/>
        </a:p>
      </c:txPr>
    </c:title>
    <c:autoTitleDeleted val="0"/>
    <c:plotArea>
      <c:layout>
        <c:manualLayout>
          <c:layoutTarget val="inner"/>
          <c:xMode val="edge"/>
          <c:yMode val="edge"/>
          <c:x val="0.21775916738731357"/>
          <c:y val="0.17769100786719283"/>
          <c:w val="0.57604235886699129"/>
          <c:h val="0.6317293914622224"/>
        </c:manualLayout>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4-BFE4-434D-BAFD-B9FF59BD7985}"/>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2-BFE4-434D-BAFD-B9FF59BD7985}"/>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3-BFE4-434D-BAFD-B9FF59BD7985}"/>
              </c:ext>
            </c:extLst>
          </c:dPt>
          <c:dLbls>
            <c:dLbl>
              <c:idx val="0"/>
              <c:tx>
                <c:rich>
                  <a:bodyPr rot="0" spcFirstLastPara="1" vertOverflow="ellipsis" vert="horz" wrap="square" lIns="38100" tIns="19050" rIns="38100" bIns="19050" anchor="ctr" anchorCtr="1">
                    <a:noAutofit/>
                  </a:bodyPr>
                  <a:lstStyle/>
                  <a:p>
                    <a:pPr>
                      <a:defRPr sz="900" b="0" i="0" u="none" strike="noStrike" kern="1200" baseline="0">
                        <a:solidFill>
                          <a:srgbClr val="FFFFFF"/>
                        </a:solidFill>
                        <a:latin typeface="+mn-lt"/>
                        <a:ea typeface="+mn-ea"/>
                        <a:cs typeface="+mn-cs"/>
                      </a:defRPr>
                    </a:pPr>
                    <a:fld id="{DD167868-C280-4959-94CA-3EEBD47E9C5A}" type="VALUE">
                      <a:rPr lang="en-US" sz="900">
                        <a:solidFill>
                          <a:srgbClr val="FFFFFF"/>
                        </a:solidFill>
                      </a:rPr>
                      <a:pPr>
                        <a:defRPr>
                          <a:solidFill>
                            <a:srgbClr val="FFFFFF"/>
                          </a:solidFill>
                        </a:defRPr>
                      </a:pPr>
                      <a:t>[VÆRDI]</a:t>
                    </a:fld>
                    <a:br>
                      <a:rPr lang="en-US" sz="900">
                        <a:solidFill>
                          <a:srgbClr val="FFFFFF"/>
                        </a:solidFill>
                      </a:rPr>
                    </a:br>
                    <a:fld id="{1807F171-2E32-4917-B0A9-471B1BEB30AB}" type="PERCENTAGE">
                      <a:rPr lang="en-US" sz="900">
                        <a:solidFill>
                          <a:srgbClr val="FFFFFF"/>
                        </a:solidFill>
                      </a:rPr>
                      <a:pPr>
                        <a:defRPr>
                          <a:solidFill>
                            <a:srgbClr val="FFFFFF"/>
                          </a:solidFill>
                        </a:defRPr>
                      </a:pPr>
                      <a:t>[PROCENTDEL]</a:t>
                    </a:fld>
                    <a:endParaRPr lang="en-US" sz="900">
                      <a:solidFill>
                        <a:srgbClr val="FFFFFF"/>
                      </a:solidFill>
                    </a:endParaRPr>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rgbClr val="FFFFFF"/>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layout>
                    <c:manualLayout>
                      <c:w val="0.25240847784200388"/>
                      <c:h val="0.14673043795092441"/>
                    </c:manualLayout>
                  </c15:layout>
                  <c15:dlblFieldTable/>
                  <c15:showDataLabelsRange val="0"/>
                </c:ext>
                <c:ext xmlns:c16="http://schemas.microsoft.com/office/drawing/2014/chart" uri="{C3380CC4-5D6E-409C-BE32-E72D297353CC}">
                  <c16:uniqueId val="{00000004-BFE4-434D-BAFD-B9FF59BD7985}"/>
                </c:ext>
              </c:extLst>
            </c:dLbl>
            <c:dLbl>
              <c:idx val="1"/>
              <c:tx>
                <c:rich>
                  <a:bodyPr/>
                  <a:lstStyle/>
                  <a:p>
                    <a:fld id="{436D18F2-1BFE-4AF1-871E-B02A41AB0933}" type="VALUE">
                      <a:rPr lang="en-US"/>
                      <a:pPr/>
                      <a:t>[VÆRDI]</a:t>
                    </a:fld>
                    <a:br>
                      <a:rPr lang="en-US"/>
                    </a:br>
                    <a:fld id="{DBFD9FB6-1FAA-4AAC-ACF5-ED0827477692}" type="PERCENTAGE">
                      <a:rPr lang="en-US"/>
                      <a:pPr/>
                      <a:t>[PROCENTDEL]</a:t>
                    </a:fld>
                    <a:endParaRPr lang="en-US"/>
                  </a:p>
                </c:rich>
              </c:tx>
              <c:dLblPos val="ctr"/>
              <c:showLegendKey val="0"/>
              <c:showVal val="1"/>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BFE4-434D-BAFD-B9FF59BD7985}"/>
                </c:ext>
              </c:extLst>
            </c:dLbl>
            <c:dLbl>
              <c:idx val="2"/>
              <c:tx>
                <c:rich>
                  <a:bodyPr rot="0" spcFirstLastPara="1" vertOverflow="ellipsis" vert="horz" wrap="square" lIns="38100" tIns="19050" rIns="38100" bIns="19050" anchor="ctr" anchorCtr="1">
                    <a:noAutofit/>
                  </a:bodyPr>
                  <a:lstStyle/>
                  <a:p>
                    <a:pPr>
                      <a:defRPr sz="900" b="0" i="0" u="none" strike="noStrike" kern="1200" baseline="0">
                        <a:solidFill>
                          <a:srgbClr val="FFFFFF"/>
                        </a:solidFill>
                        <a:latin typeface="+mn-lt"/>
                        <a:ea typeface="+mn-ea"/>
                        <a:cs typeface="+mn-cs"/>
                      </a:defRPr>
                    </a:pPr>
                    <a:fld id="{EB7BBF79-A71D-4E74-A457-3A835F3E9F0C}" type="VALUE">
                      <a:rPr lang="en-US" sz="900">
                        <a:solidFill>
                          <a:srgbClr val="FFFFFF"/>
                        </a:solidFill>
                      </a:rPr>
                      <a:pPr>
                        <a:defRPr>
                          <a:solidFill>
                            <a:srgbClr val="FFFFFF"/>
                          </a:solidFill>
                        </a:defRPr>
                      </a:pPr>
                      <a:t>[VÆRDI]</a:t>
                    </a:fld>
                    <a:br>
                      <a:rPr lang="en-US" sz="900">
                        <a:solidFill>
                          <a:srgbClr val="FFFFFF"/>
                        </a:solidFill>
                      </a:rPr>
                    </a:br>
                    <a:fld id="{440A073F-F0C4-491D-94C7-FAE3512DCB64}" type="PERCENTAGE">
                      <a:rPr lang="en-US" sz="900">
                        <a:solidFill>
                          <a:srgbClr val="FFFFFF"/>
                        </a:solidFill>
                      </a:rPr>
                      <a:pPr>
                        <a:defRPr>
                          <a:solidFill>
                            <a:srgbClr val="FFFFFF"/>
                          </a:solidFill>
                        </a:defRPr>
                      </a:pPr>
                      <a:t>[PROCENTDEL]</a:t>
                    </a:fld>
                    <a:endParaRPr lang="en-US" sz="900">
                      <a:solidFill>
                        <a:srgbClr val="FFFFFF"/>
                      </a:solidFill>
                    </a:endParaRPr>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rgbClr val="FFFFFF"/>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layout>
                    <c:manualLayout>
                      <c:w val="0.22934577622241667"/>
                      <c:h val="0.16974174524480737"/>
                    </c:manualLayout>
                  </c15:layout>
                  <c15:dlblFieldTable/>
                  <c15:showDataLabelsRange val="0"/>
                </c:ext>
                <c:ext xmlns:c16="http://schemas.microsoft.com/office/drawing/2014/chart" uri="{C3380CC4-5D6E-409C-BE32-E72D297353CC}">
                  <c16:uniqueId val="{00000003-BFE4-434D-BAFD-B9FF59BD798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ct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'Din Regning'!$D$19:$D$21</c:f>
              <c:strCache>
                <c:ptCount val="3"/>
                <c:pt idx="0">
                  <c:v>Nettarif, Lav - 00-06</c:v>
                </c:pt>
                <c:pt idx="1">
                  <c:v>Nettarif, Høj - 06-17 &amp; 21-24</c:v>
                </c:pt>
                <c:pt idx="2">
                  <c:v>Nettarif, Spids - 17-21</c:v>
                </c:pt>
              </c:strCache>
            </c:strRef>
          </c:cat>
          <c:val>
            <c:numRef>
              <c:f>'Din Regning'!$E$19:$E$21</c:f>
              <c:numCache>
                <c:formatCode>#,##0.00\ \k\W\h</c:formatCode>
                <c:ptCount val="3"/>
                <c:pt idx="0">
                  <c:v>49.15</c:v>
                </c:pt>
                <c:pt idx="1">
                  <c:v>77.64</c:v>
                </c:pt>
                <c:pt idx="2">
                  <c:v>32.549999999999997</c:v>
                </c:pt>
              </c:numCache>
            </c:numRef>
          </c:val>
          <c:extLst>
            <c:ext xmlns:c16="http://schemas.microsoft.com/office/drawing/2014/chart" uri="{C3380CC4-5D6E-409C-BE32-E72D297353CC}">
              <c16:uniqueId val="{00000000-BFE4-434D-BAFD-B9FF59BD7985}"/>
            </c:ext>
          </c:extLst>
        </c:ser>
        <c:ser>
          <c:idx val="1"/>
          <c:order val="1"/>
          <c:dPt>
            <c:idx val="0"/>
            <c:bubble3D val="0"/>
            <c:spPr>
              <a:solidFill>
                <a:schemeClr val="accent1"/>
              </a:solidFill>
              <a:ln w="19050">
                <a:solidFill>
                  <a:schemeClr val="lt1"/>
                </a:solidFill>
              </a:ln>
              <a:effectLst/>
            </c:spPr>
            <c:extLst>
              <c:ext xmlns:c16="http://schemas.microsoft.com/office/drawing/2014/chart" uri="{C3380CC4-5D6E-409C-BE32-E72D297353CC}">
                <c16:uniqueId val="{00000007-80F2-4F0E-A29D-A9E54810177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9-80F2-4F0E-A29D-A9E54810177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B-80F2-4F0E-A29D-A9E54810177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'Din Regning'!$D$19:$D$21</c:f>
              <c:strCache>
                <c:ptCount val="3"/>
                <c:pt idx="0">
                  <c:v>Nettarif, Lav - 00-06</c:v>
                </c:pt>
                <c:pt idx="1">
                  <c:v>Nettarif, Høj - 06-17 &amp; 21-24</c:v>
                </c:pt>
                <c:pt idx="2">
                  <c:v>Nettarif, Spids - 17-21</c:v>
                </c:pt>
              </c:strCache>
            </c:strRef>
          </c:cat>
          <c:val>
            <c:numRef>
              <c:f>'Din Regning'!$H$19:$H$21</c:f>
              <c:numCache>
                <c:formatCode>_-* #,##0.00\ [$kr.-406]_-;\-* #,##0.00\ [$kr.-406]_-;_-* "-"??\ [$kr.-406]_-;_-@_-</c:formatCode>
                <c:ptCount val="3"/>
                <c:pt idx="0">
                  <c:v>7.1513249999999964</c:v>
                </c:pt>
                <c:pt idx="1">
                  <c:v>33.889860000000013</c:v>
                </c:pt>
                <c:pt idx="2">
                  <c:v>42.62422500000001</c:v>
                </c:pt>
              </c:numCache>
            </c:numRef>
          </c:val>
          <c:extLst>
            <c:ext xmlns:c16="http://schemas.microsoft.com/office/drawing/2014/chart" uri="{C3380CC4-5D6E-409C-BE32-E72D297353CC}">
              <c16:uniqueId val="{00000001-BFE4-434D-BAFD-B9FF59BD7985}"/>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3.8975472893474474E-3"/>
          <c:y val="0.81324025541583422"/>
          <c:w val="0.99400730081153643"/>
          <c:h val="0.1574230534504571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a-DK"/>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da-DK"/>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a-DK" sz="1400"/>
              <a:t>Nettarif - Lastfordeling på økonomien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a-DK"/>
        </a:p>
      </c:txPr>
    </c:title>
    <c:autoTitleDeleted val="0"/>
    <c:plotArea>
      <c:layout>
        <c:manualLayout>
          <c:layoutTarget val="inner"/>
          <c:xMode val="edge"/>
          <c:yMode val="edge"/>
          <c:x val="0.19577394782746044"/>
          <c:y val="0.19276238197498041"/>
          <c:w val="0.57263119759664582"/>
          <c:h val="0.60898874606965658"/>
        </c:manualLayout>
      </c:layout>
      <c:pieChart>
        <c:varyColors val="1"/>
        <c:ser>
          <c:idx val="1"/>
          <c:order val="1"/>
          <c:dPt>
            <c:idx val="0"/>
            <c:bubble3D val="0"/>
            <c:spPr>
              <a:solidFill>
                <a:schemeClr val="accent1"/>
              </a:solidFill>
              <a:ln w="19050">
                <a:solidFill>
                  <a:schemeClr val="lt1"/>
                </a:solidFill>
              </a:ln>
              <a:effectLst/>
            </c:spPr>
            <c:extLst>
              <c:ext xmlns:c16="http://schemas.microsoft.com/office/drawing/2014/chart" uri="{C3380CC4-5D6E-409C-BE32-E72D297353CC}">
                <c16:uniqueId val="{00000008-8798-493C-9D9B-7BE1C66601E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A-8798-493C-9D9B-7BE1C66601E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C-8798-493C-9D9B-7BE1C66601E4}"/>
              </c:ext>
            </c:extLst>
          </c:dPt>
          <c:dLbls>
            <c:dLbl>
              <c:idx val="0"/>
              <c:tx>
                <c:rich>
                  <a:bodyPr/>
                  <a:lstStyle/>
                  <a:p>
                    <a:fld id="{F61E8568-86E1-4109-9BF1-9485790587AA}" type="VALUE">
                      <a:rPr lang="en-US"/>
                      <a:pPr/>
                      <a:t>[VÆRDI]</a:t>
                    </a:fld>
                    <a:br>
                      <a:rPr lang="en-US"/>
                    </a:br>
                    <a:fld id="{5B9CB85E-5C46-423A-BB10-5801DFE630D5}" type="PERCENTAGE">
                      <a:rPr lang="en-US"/>
                      <a:pPr/>
                      <a:t>[PROCENTDEL]</a:t>
                    </a:fld>
                    <a:endParaRPr lang="en-US"/>
                  </a:p>
                </c:rich>
              </c:tx>
              <c:dLblPos val="ct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8-8798-493C-9D9B-7BE1C66601E4}"/>
                </c:ext>
              </c:extLst>
            </c:dLbl>
            <c:dLbl>
              <c:idx val="1"/>
              <c:tx>
                <c:rich>
                  <a:bodyPr/>
                  <a:lstStyle/>
                  <a:p>
                    <a:fld id="{FC46DA3F-6DE3-4A8C-9A37-FD9F366AE6C8}" type="VALUE">
                      <a:rPr lang="en-US"/>
                      <a:pPr/>
                      <a:t>[VÆRDI]</a:t>
                    </a:fld>
                    <a:fld id="{CFF9DDAF-9965-4734-B99A-FE10930CB60C}" type="PERCENTAGE">
                      <a:rPr lang="en-US"/>
                      <a:pPr/>
                      <a:t>[PROCENTDEL]</a:t>
                    </a:fld>
                    <a:endParaRPr lang="da-DK"/>
                  </a:p>
                </c:rich>
              </c:tx>
              <c:dLblPos val="ct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A-8798-493C-9D9B-7BE1C66601E4}"/>
                </c:ext>
              </c:extLst>
            </c:dLbl>
            <c:dLbl>
              <c:idx val="2"/>
              <c:tx>
                <c:rich>
                  <a:bodyPr/>
                  <a:lstStyle/>
                  <a:p>
                    <a:fld id="{8460EB9B-11D1-4705-B880-4F91AD3EA382}" type="VALUE">
                      <a:rPr lang="en-US"/>
                      <a:pPr/>
                      <a:t>[VÆRDI]</a:t>
                    </a:fld>
                    <a:fld id="{2337948F-1476-483E-8289-AB1D5C885280}" type="PERCENTAGE">
                      <a:rPr lang="en-US"/>
                      <a:pPr/>
                      <a:t>[PROCENTDEL]</a:t>
                    </a:fld>
                    <a:endParaRPr lang="da-DK"/>
                  </a:p>
                </c:rich>
              </c:tx>
              <c:dLblPos val="ct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C-8798-493C-9D9B-7BE1C66601E4}"/>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ct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'Din Regning'!$D$19:$D$21</c:f>
              <c:strCache>
                <c:ptCount val="3"/>
                <c:pt idx="0">
                  <c:v>Nettarif, Lav - 00-06</c:v>
                </c:pt>
                <c:pt idx="1">
                  <c:v>Nettarif, Høj - 06-17 &amp; 21-24</c:v>
                </c:pt>
                <c:pt idx="2">
                  <c:v>Nettarif, Spids - 17-21</c:v>
                </c:pt>
              </c:strCache>
            </c:strRef>
          </c:cat>
          <c:val>
            <c:numRef>
              <c:f>'Din Regning'!$H$19:$H$21</c:f>
              <c:numCache>
                <c:formatCode>_-* #,##0.00\ [$kr.-406]_-;\-* #,##0.00\ [$kr.-406]_-;_-* "-"??\ [$kr.-406]_-;_-@_-</c:formatCode>
                <c:ptCount val="3"/>
                <c:pt idx="0">
                  <c:v>7.1513249999999964</c:v>
                </c:pt>
                <c:pt idx="1">
                  <c:v>33.889860000000013</c:v>
                </c:pt>
                <c:pt idx="2">
                  <c:v>42.62422500000001</c:v>
                </c:pt>
              </c:numCache>
            </c:numRef>
          </c:val>
          <c:extLst>
            <c:ext xmlns:c16="http://schemas.microsoft.com/office/drawing/2014/chart" uri="{C3380CC4-5D6E-409C-BE32-E72D297353CC}">
              <c16:uniqueId val="{0000000D-8798-493C-9D9B-7BE1C66601E4}"/>
            </c:ext>
          </c:extLst>
        </c:ser>
        <c:dLbls>
          <c:showLegendKey val="0"/>
          <c:showVal val="0"/>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8798-493C-9D9B-7BE1C66601E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8798-493C-9D9B-7BE1C66601E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8798-493C-9D9B-7BE1C66601E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'Din Regning'!$D$19:$D$21</c15:sqref>
                        </c15:formulaRef>
                      </c:ext>
                    </c:extLst>
                    <c:strCache>
                      <c:ptCount val="3"/>
                      <c:pt idx="0">
                        <c:v>Nettarif, Lav - 00-06</c:v>
                      </c:pt>
                      <c:pt idx="1">
                        <c:v>Nettarif, Høj - 06-17 &amp; 21-24</c:v>
                      </c:pt>
                      <c:pt idx="2">
                        <c:v>Nettarif, Spids - 17-21</c:v>
                      </c:pt>
                    </c:strCache>
                  </c:strRef>
                </c:cat>
                <c:val>
                  <c:numRef>
                    <c:extLst>
                      <c:ext uri="{02D57815-91ED-43cb-92C2-25804820EDAC}">
                        <c15:formulaRef>
                          <c15:sqref>'Din Regning'!$E$19:$E$21</c15:sqref>
                        </c15:formulaRef>
                      </c:ext>
                    </c:extLst>
                    <c:numCache>
                      <c:formatCode>#,##0.00\ \k\W\h</c:formatCode>
                      <c:ptCount val="3"/>
                      <c:pt idx="0">
                        <c:v>49.15</c:v>
                      </c:pt>
                      <c:pt idx="1">
                        <c:v>77.64</c:v>
                      </c:pt>
                      <c:pt idx="2">
                        <c:v>32.549999999999997</c:v>
                      </c:pt>
                    </c:numCache>
                  </c:numRef>
                </c:val>
                <c:extLst>
                  <c:ext xmlns:c16="http://schemas.microsoft.com/office/drawing/2014/chart" uri="{C3380CC4-5D6E-409C-BE32-E72D297353CC}">
                    <c16:uniqueId val="{00000006-8798-493C-9D9B-7BE1C66601E4}"/>
                  </c:ext>
                </c:extLst>
              </c15:ser>
            </c15:filteredPieSeries>
          </c:ext>
        </c:extLst>
      </c:pieChart>
      <c:spPr>
        <a:noFill/>
        <a:ln>
          <a:noFill/>
        </a:ln>
        <a:effectLst/>
      </c:spPr>
    </c:plotArea>
    <c:legend>
      <c:legendPos val="b"/>
      <c:layout>
        <c:manualLayout>
          <c:xMode val="edge"/>
          <c:yMode val="edge"/>
          <c:x val="1.4028737205395337E-2"/>
          <c:y val="0.81717095483708324"/>
          <c:w val="0.97728740962594396"/>
          <c:h val="0.15344020445451131"/>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a-DK"/>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da-DK"/>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75000"/>
                    <a:lumOff val="25000"/>
                  </a:schemeClr>
                </a:solidFill>
                <a:latin typeface="+mn-lt"/>
                <a:ea typeface="+mn-ea"/>
                <a:cs typeface="+mn-cs"/>
              </a:defRPr>
            </a:pPr>
            <a:r>
              <a:rPr lang="da-DK" sz="1400" b="0">
                <a:solidFill>
                  <a:schemeClr val="tx1">
                    <a:lumMod val="75000"/>
                    <a:lumOff val="25000"/>
                  </a:schemeClr>
                </a:solidFill>
              </a:rPr>
              <a:t>Økonomisk fordeling</a:t>
            </a:r>
            <a:br>
              <a:rPr lang="da-DK">
                <a:solidFill>
                  <a:schemeClr val="tx1">
                    <a:lumMod val="75000"/>
                    <a:lumOff val="25000"/>
                  </a:schemeClr>
                </a:solidFill>
              </a:rPr>
            </a:br>
            <a:r>
              <a:rPr lang="da-DK" sz="1100" b="0">
                <a:solidFill>
                  <a:schemeClr val="tx1">
                    <a:lumMod val="75000"/>
                    <a:lumOff val="25000"/>
                  </a:schemeClr>
                </a:solidFill>
              </a:rPr>
              <a:t>Hvem går pengene til? </a:t>
            </a:r>
            <a:endParaRPr lang="da-DK" b="0">
              <a:solidFill>
                <a:schemeClr val="tx1">
                  <a:lumMod val="75000"/>
                  <a:lumOff val="25000"/>
                </a:schemeClr>
              </a:solidFill>
            </a:endParaRP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75000"/>
                  <a:lumOff val="25000"/>
                </a:schemeClr>
              </a:solidFill>
              <a:latin typeface="+mn-lt"/>
              <a:ea typeface="+mn-ea"/>
              <a:cs typeface="+mn-cs"/>
            </a:defRPr>
          </a:pPr>
          <a:endParaRPr lang="da-DK"/>
        </a:p>
      </c:txPr>
    </c:title>
    <c:autoTitleDeleted val="0"/>
    <c:plotArea>
      <c:layout>
        <c:manualLayout>
          <c:layoutTarget val="inner"/>
          <c:xMode val="edge"/>
          <c:yMode val="edge"/>
          <c:x val="0.19030886073018763"/>
          <c:y val="0.18163906524560158"/>
          <c:w val="0.64796792587085472"/>
          <c:h val="0.62705752163714745"/>
        </c:manualLayout>
      </c:layout>
      <c:pieChart>
        <c:varyColors val="1"/>
        <c:ser>
          <c:idx val="0"/>
          <c:order val="0"/>
          <c:spPr>
            <a:ln>
              <a:solidFill>
                <a:schemeClr val="accent4">
                  <a:lumMod val="40000"/>
                  <a:lumOff val="60000"/>
                </a:schemeClr>
              </a:solidFill>
            </a:ln>
          </c:spPr>
          <c:explosion val="2"/>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solidFill>
                  <a:schemeClr val="accent4">
                    <a:lumMod val="40000"/>
                    <a:lumOff val="60000"/>
                  </a:schemeClr>
                </a:solidFill>
              </a:ln>
              <a:effectLst/>
            </c:spPr>
            <c:extLst>
              <c:ext xmlns:c16="http://schemas.microsoft.com/office/drawing/2014/chart" uri="{C3380CC4-5D6E-409C-BE32-E72D297353CC}">
                <c16:uniqueId val="{00000001-862E-42A2-9231-A69148D8847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solidFill>
                  <a:schemeClr val="accent4">
                    <a:lumMod val="40000"/>
                    <a:lumOff val="60000"/>
                  </a:schemeClr>
                </a:solidFill>
              </a:ln>
              <a:effectLst/>
            </c:spPr>
            <c:extLst>
              <c:ext xmlns:c16="http://schemas.microsoft.com/office/drawing/2014/chart" uri="{C3380CC4-5D6E-409C-BE32-E72D297353CC}">
                <c16:uniqueId val="{00000003-862E-42A2-9231-A69148D8847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solidFill>
                  <a:schemeClr val="accent4">
                    <a:lumMod val="40000"/>
                    <a:lumOff val="60000"/>
                  </a:schemeClr>
                </a:solidFill>
              </a:ln>
              <a:effectLst/>
            </c:spPr>
            <c:extLst>
              <c:ext xmlns:c16="http://schemas.microsoft.com/office/drawing/2014/chart" uri="{C3380CC4-5D6E-409C-BE32-E72D297353CC}">
                <c16:uniqueId val="{00000005-862E-42A2-9231-A69148D88479}"/>
              </c:ext>
            </c:extLst>
          </c:dPt>
          <c:dPt>
            <c:idx val="3"/>
            <c:bubble3D val="0"/>
            <c:spPr>
              <a:solidFill>
                <a:schemeClr val="accent5">
                  <a:lumMod val="75000"/>
                </a:schemeClr>
              </a:solidFill>
              <a:ln>
                <a:solidFill>
                  <a:schemeClr val="accent4">
                    <a:lumMod val="40000"/>
                    <a:lumOff val="60000"/>
                  </a:schemeClr>
                </a:solidFill>
              </a:ln>
              <a:effectLst/>
            </c:spPr>
            <c:extLst>
              <c:ext xmlns:c16="http://schemas.microsoft.com/office/drawing/2014/chart" uri="{C3380CC4-5D6E-409C-BE32-E72D297353CC}">
                <c16:uniqueId val="{00000007-862E-42A2-9231-A69148D8847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showLegendKey val="0"/>
            <c:showVal val="1"/>
            <c:showCatName val="0"/>
            <c:showSerName val="0"/>
            <c:showPercent val="0"/>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teknik!$B$29:$E$29</c:f>
              <c:strCache>
                <c:ptCount val="4"/>
                <c:pt idx="0">
                  <c:v>Elleverandør</c:v>
                </c:pt>
                <c:pt idx="1">
                  <c:v>Netselskab</c:v>
                </c:pt>
                <c:pt idx="2">
                  <c:v>Energinet (TSO)</c:v>
                </c:pt>
                <c:pt idx="3">
                  <c:v>Staten (med moms)</c:v>
                </c:pt>
              </c:strCache>
            </c:strRef>
          </c:cat>
          <c:val>
            <c:numRef>
              <c:f>teknik!$B$30:$E$30</c:f>
              <c:numCache>
                <c:formatCode>0%</c:formatCode>
                <c:ptCount val="4"/>
                <c:pt idx="0">
                  <c:v>0.40312217678755141</c:v>
                </c:pt>
                <c:pt idx="1">
                  <c:v>0.32036334603573041</c:v>
                </c:pt>
                <c:pt idx="2">
                  <c:v>7.2552045830614323E-2</c:v>
                </c:pt>
                <c:pt idx="3">
                  <c:v>0.20396243134610395</c:v>
                </c:pt>
              </c:numCache>
            </c:numRef>
          </c:val>
          <c:extLst>
            <c:ext xmlns:c16="http://schemas.microsoft.com/office/drawing/2014/chart" uri="{C3380CC4-5D6E-409C-BE32-E72D297353CC}">
              <c16:uniqueId val="{00000000-3A5D-4C10-B213-D4444F60DCB9}"/>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0"/>
          <c:y val="0.80979381264235473"/>
          <c:w val="0.96950931560087961"/>
          <c:h val="0.17519112829671465"/>
        </c:manualLayout>
      </c:layout>
      <c:overlay val="0"/>
      <c:spPr>
        <a:noFill/>
        <a:ln>
          <a:noFill/>
        </a:ln>
        <a:effectLst/>
      </c:spPr>
      <c:txPr>
        <a:bodyPr rot="0" spcFirstLastPara="1" vertOverflow="ellipsis" vert="horz" wrap="square" anchor="ctr" anchorCtr="1"/>
        <a:lstStyle/>
        <a:p>
          <a:pPr rtl="0">
            <a:defRPr sz="1000" b="0" i="0" u="none" strike="noStrike" kern="1200" baseline="0">
              <a:solidFill>
                <a:schemeClr val="tx2"/>
              </a:solidFill>
              <a:latin typeface="+mn-lt"/>
              <a:ea typeface="+mn-ea"/>
              <a:cs typeface="+mn-cs"/>
            </a:defRPr>
          </a:pPr>
          <a:endParaRPr lang="da-DK"/>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da-DK"/>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a-DK"/>
              <a:t>Gennemsnits-døgnforbrug og Timepris</a:t>
            </a:r>
          </a:p>
        </c:rich>
      </c:tx>
      <c:layout>
        <c:manualLayout>
          <c:xMode val="edge"/>
          <c:yMode val="edge"/>
          <c:x val="0.23196979798747022"/>
          <c:y val="2.824858757062146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a-DK"/>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dLbl>
          <c:idx val="0"/>
          <c:showLegendKey val="0"/>
          <c:showVal val="0"/>
          <c:showCatName val="0"/>
          <c:showSerName val="0"/>
          <c:showPercent val="0"/>
          <c:showBubbleSize val="0"/>
          <c:extLst>
            <c:ext xmlns:c15="http://schemas.microsoft.com/office/drawing/2012/chart" uri="{CE6537A1-D6FC-4f65-9D91-7224C49458BB}"/>
          </c:extLst>
        </c:dLbl>
      </c:pivotFmt>
      <c:pivotFmt>
        <c:idx val="3"/>
        <c:dLbl>
          <c:idx val="0"/>
          <c:showLegendKey val="0"/>
          <c:showVal val="0"/>
          <c:showCatName val="0"/>
          <c:showSerName val="0"/>
          <c:showPercent val="0"/>
          <c:showBubbleSize val="0"/>
          <c:extLst>
            <c:ext xmlns:c15="http://schemas.microsoft.com/office/drawing/2012/chart" uri="{CE6537A1-D6FC-4f65-9D91-7224C49458BB}"/>
          </c:extLst>
        </c:dLbl>
      </c:pivotFmt>
      <c:pivotFmt>
        <c:idx val="4"/>
        <c:dLbl>
          <c:idx val="0"/>
          <c:showLegendKey val="0"/>
          <c:showVal val="0"/>
          <c:showCatName val="0"/>
          <c:showSerName val="0"/>
          <c:showPercent val="0"/>
          <c:showBubbleSize val="0"/>
          <c:extLst>
            <c:ext xmlns:c15="http://schemas.microsoft.com/office/drawing/2012/chart" uri="{CE6537A1-D6FC-4f65-9D91-7224C49458BB}"/>
          </c:extLst>
        </c:dLbl>
      </c:pivotFmt>
      <c:pivotFmt>
        <c:idx val="5"/>
        <c:dLbl>
          <c:idx val="0"/>
          <c:showLegendKey val="0"/>
          <c:showVal val="0"/>
          <c:showCatName val="0"/>
          <c:showSerName val="0"/>
          <c:showPercent val="0"/>
          <c:showBubbleSize val="0"/>
          <c:extLst>
            <c:ext xmlns:c15="http://schemas.microsoft.com/office/drawing/2012/chart" uri="{CE6537A1-D6FC-4f65-9D91-7224C49458BB}"/>
          </c:extLst>
        </c:dLbl>
      </c:pivotFmt>
      <c:pivotFmt>
        <c:idx val="6"/>
        <c:dLbl>
          <c:idx val="0"/>
          <c:showLegendKey val="0"/>
          <c:showVal val="0"/>
          <c:showCatName val="0"/>
          <c:showSerName val="0"/>
          <c:showPercent val="0"/>
          <c:showBubbleSize val="0"/>
          <c:extLst>
            <c:ext xmlns:c15="http://schemas.microsoft.com/office/drawing/2012/chart" uri="{CE6537A1-D6FC-4f65-9D91-7224C49458BB}"/>
          </c:extLst>
        </c:dLbl>
      </c:pivotFmt>
      <c:pivotFmt>
        <c:idx val="7"/>
        <c:dLbl>
          <c:idx val="0"/>
          <c:showLegendKey val="0"/>
          <c:showVal val="0"/>
          <c:showCatName val="0"/>
          <c:showSerName val="0"/>
          <c:showPercent val="0"/>
          <c:showBubbleSize val="0"/>
          <c:extLst>
            <c:ext xmlns:c15="http://schemas.microsoft.com/office/drawing/2012/chart" uri="{CE6537A1-D6FC-4f65-9D91-7224C49458BB}"/>
          </c:extLst>
        </c:dLbl>
      </c:pivotFmt>
      <c:pivotFmt>
        <c:idx val="8"/>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0"/>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25400">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25400">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31"/>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1"/>
          </a:solidFill>
          <a:ln w="2222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5.1025371828521432E-2"/>
          <c:y val="0.17402019662796389"/>
          <c:w val="0.88250481189851282"/>
          <c:h val="0.66706303661194888"/>
        </c:manualLayout>
      </c:layout>
      <c:barChart>
        <c:barDir val="col"/>
        <c:grouping val="clustered"/>
        <c:varyColors val="0"/>
        <c:ser>
          <c:idx val="1"/>
          <c:order val="1"/>
          <c:tx>
            <c:v>Timepris (kr/kWh)</c:v>
          </c:tx>
          <c:spPr>
            <a:solidFill>
              <a:schemeClr val="accent2"/>
            </a:solidFill>
            <a:ln>
              <a:noFill/>
            </a:ln>
            <a:effectLst/>
          </c:spPr>
          <c:invertIfNegative val="0"/>
          <c:cat>
            <c:strLit>
              <c:ptCount val="24"/>
              <c:pt idx="0">
                <c:v>00-01</c:v>
              </c:pt>
              <c:pt idx="1">
                <c:v>01-02</c:v>
              </c:pt>
              <c:pt idx="2">
                <c:v>02-03</c:v>
              </c:pt>
              <c:pt idx="3">
                <c:v>03-04</c:v>
              </c:pt>
              <c:pt idx="4">
                <c:v>04-05</c:v>
              </c:pt>
              <c:pt idx="5">
                <c:v>05-06</c:v>
              </c:pt>
              <c:pt idx="6">
                <c:v>06-07</c:v>
              </c:pt>
              <c:pt idx="7">
                <c:v>07-08</c:v>
              </c:pt>
              <c:pt idx="8">
                <c:v>08-09</c:v>
              </c:pt>
              <c:pt idx="9">
                <c:v>09-10</c:v>
              </c:pt>
              <c:pt idx="10">
                <c:v>10-11</c:v>
              </c:pt>
              <c:pt idx="11">
                <c:v>11-12</c:v>
              </c:pt>
              <c:pt idx="12">
                <c:v>12-13</c:v>
              </c:pt>
              <c:pt idx="13">
                <c:v>13-14</c:v>
              </c:pt>
              <c:pt idx="14">
                <c:v>14-15</c:v>
              </c:pt>
              <c:pt idx="15">
                <c:v>15-16</c:v>
              </c:pt>
              <c:pt idx="16">
                <c:v>16-17</c:v>
              </c:pt>
              <c:pt idx="17">
                <c:v>17-18</c:v>
              </c:pt>
              <c:pt idx="18">
                <c:v>18-19</c:v>
              </c:pt>
              <c:pt idx="19">
                <c:v>19-20</c:v>
              </c:pt>
              <c:pt idx="20">
                <c:v>20-21</c:v>
              </c:pt>
              <c:pt idx="21">
                <c:v>21-22</c:v>
              </c:pt>
              <c:pt idx="22">
                <c:v>22-23</c:v>
              </c:pt>
              <c:pt idx="23">
                <c:v>23-00</c:v>
              </c:pt>
            </c:strLit>
          </c:cat>
          <c:val>
            <c:numLit>
              <c:formatCode>General</c:formatCode>
              <c:ptCount val="24"/>
              <c:pt idx="0">
                <c:v>1.0227999999999999</c:v>
              </c:pt>
              <c:pt idx="1">
                <c:v>1.001325</c:v>
              </c:pt>
              <c:pt idx="2">
                <c:v>0.958175</c:v>
              </c:pt>
              <c:pt idx="3">
                <c:v>0.93448750000000014</c:v>
              </c:pt>
              <c:pt idx="4">
                <c:v>0.91742500000000005</c:v>
              </c:pt>
              <c:pt idx="5">
                <c:v>0.9469875000000002</c:v>
              </c:pt>
              <c:pt idx="6">
                <c:v>1.3204875</c:v>
              </c:pt>
              <c:pt idx="7">
                <c:v>1.44285</c:v>
              </c:pt>
              <c:pt idx="8">
                <c:v>1.5838249999999998</c:v>
              </c:pt>
              <c:pt idx="9">
                <c:v>1.6354875</c:v>
              </c:pt>
              <c:pt idx="10">
                <c:v>1.6301749999999999</c:v>
              </c:pt>
              <c:pt idx="11">
                <c:v>1.6049250000000002</c:v>
              </c:pt>
              <c:pt idx="12">
                <c:v>1.5933875</c:v>
              </c:pt>
              <c:pt idx="13">
                <c:v>1.6136874999999999</c:v>
              </c:pt>
              <c:pt idx="14">
                <c:v>1.6772125</c:v>
              </c:pt>
              <c:pt idx="15">
                <c:v>1.7584000000000004</c:v>
              </c:pt>
              <c:pt idx="16">
                <c:v>1.8469875000000002</c:v>
              </c:pt>
              <c:pt idx="17">
                <c:v>2.7889124999999995</c:v>
              </c:pt>
              <c:pt idx="18">
                <c:v>2.7399999999999998</c:v>
              </c:pt>
              <c:pt idx="19">
                <c:v>2.5736625000000002</c:v>
              </c:pt>
              <c:pt idx="20">
                <c:v>2.4395625000000001</c:v>
              </c:pt>
              <c:pt idx="21">
                <c:v>1.4807375000000003</c:v>
              </c:pt>
              <c:pt idx="22">
                <c:v>1.4428875000000001</c:v>
              </c:pt>
              <c:pt idx="23">
                <c:v>1.3584375000000002</c:v>
              </c:pt>
            </c:numLit>
          </c:val>
          <c:extLst>
            <c:ext xmlns:c16="http://schemas.microsoft.com/office/drawing/2014/chart" uri="{C3380CC4-5D6E-409C-BE32-E72D297353CC}">
              <c16:uniqueId val="{00000005-9140-4C68-8539-A98E02924EFB}"/>
            </c:ext>
          </c:extLst>
        </c:ser>
        <c:dLbls>
          <c:showLegendKey val="0"/>
          <c:showVal val="0"/>
          <c:showCatName val="0"/>
          <c:showSerName val="0"/>
          <c:showPercent val="0"/>
          <c:showBubbleSize val="0"/>
        </c:dLbls>
        <c:gapWidth val="219"/>
        <c:axId val="629459359"/>
        <c:axId val="629463679"/>
      </c:barChart>
      <c:lineChart>
        <c:grouping val="stacked"/>
        <c:varyColors val="0"/>
        <c:ser>
          <c:idx val="0"/>
          <c:order val="0"/>
          <c:tx>
            <c:v>Forbrug (kWh)</c:v>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Lit>
              <c:ptCount val="24"/>
              <c:pt idx="0">
                <c:v>00-01</c:v>
              </c:pt>
              <c:pt idx="1">
                <c:v>01-02</c:v>
              </c:pt>
              <c:pt idx="2">
                <c:v>02-03</c:v>
              </c:pt>
              <c:pt idx="3">
                <c:v>03-04</c:v>
              </c:pt>
              <c:pt idx="4">
                <c:v>04-05</c:v>
              </c:pt>
              <c:pt idx="5">
                <c:v>05-06</c:v>
              </c:pt>
              <c:pt idx="6">
                <c:v>06-07</c:v>
              </c:pt>
              <c:pt idx="7">
                <c:v>07-08</c:v>
              </c:pt>
              <c:pt idx="8">
                <c:v>08-09</c:v>
              </c:pt>
              <c:pt idx="9">
                <c:v>09-10</c:v>
              </c:pt>
              <c:pt idx="10">
                <c:v>10-11</c:v>
              </c:pt>
              <c:pt idx="11">
                <c:v>11-12</c:v>
              </c:pt>
              <c:pt idx="12">
                <c:v>12-13</c:v>
              </c:pt>
              <c:pt idx="13">
                <c:v>13-14</c:v>
              </c:pt>
              <c:pt idx="14">
                <c:v>14-15</c:v>
              </c:pt>
              <c:pt idx="15">
                <c:v>15-16</c:v>
              </c:pt>
              <c:pt idx="16">
                <c:v>16-17</c:v>
              </c:pt>
              <c:pt idx="17">
                <c:v>17-18</c:v>
              </c:pt>
              <c:pt idx="18">
                <c:v>18-19</c:v>
              </c:pt>
              <c:pt idx="19">
                <c:v>19-20</c:v>
              </c:pt>
              <c:pt idx="20">
                <c:v>20-21</c:v>
              </c:pt>
              <c:pt idx="21">
                <c:v>21-22</c:v>
              </c:pt>
              <c:pt idx="22">
                <c:v>22-23</c:v>
              </c:pt>
              <c:pt idx="23">
                <c:v>23-00</c:v>
              </c:pt>
            </c:strLit>
          </c:cat>
          <c:val>
            <c:numLit>
              <c:formatCode>General</c:formatCode>
              <c:ptCount val="24"/>
              <c:pt idx="0">
                <c:v>1.3539999999999999</c:v>
              </c:pt>
              <c:pt idx="1">
                <c:v>1.3029999999999999</c:v>
              </c:pt>
              <c:pt idx="2">
                <c:v>1.296</c:v>
              </c:pt>
              <c:pt idx="3">
                <c:v>0.55700000000000005</c:v>
              </c:pt>
              <c:pt idx="4">
                <c:v>0.20600000000000002</c:v>
              </c:pt>
              <c:pt idx="5">
                <c:v>0.19900000000000001</c:v>
              </c:pt>
              <c:pt idx="6">
                <c:v>0.20600000000000002</c:v>
              </c:pt>
              <c:pt idx="7">
                <c:v>0.36899999999999999</c:v>
              </c:pt>
              <c:pt idx="8">
                <c:v>0.34799999999999998</c:v>
              </c:pt>
              <c:pt idx="9">
                <c:v>0.442</c:v>
              </c:pt>
              <c:pt idx="10">
                <c:v>0.73099999999999998</c:v>
              </c:pt>
              <c:pt idx="11">
                <c:v>0.97799999999999998</c:v>
              </c:pt>
              <c:pt idx="12">
                <c:v>0.48299999999999998</c:v>
              </c:pt>
              <c:pt idx="13">
                <c:v>0.495</c:v>
              </c:pt>
              <c:pt idx="14">
                <c:v>0.502</c:v>
              </c:pt>
              <c:pt idx="15">
                <c:v>0.67199999999999993</c:v>
              </c:pt>
              <c:pt idx="16">
                <c:v>0.87899999999999989</c:v>
              </c:pt>
              <c:pt idx="17">
                <c:v>1.371</c:v>
              </c:pt>
              <c:pt idx="18">
                <c:v>0.84099999999999997</c:v>
              </c:pt>
              <c:pt idx="19">
                <c:v>0.51500000000000001</c:v>
              </c:pt>
              <c:pt idx="20">
                <c:v>0.52800000000000002</c:v>
              </c:pt>
              <c:pt idx="21">
                <c:v>0.51600000000000001</c:v>
              </c:pt>
              <c:pt idx="22">
                <c:v>0.42099999999999999</c:v>
              </c:pt>
              <c:pt idx="23">
                <c:v>0.72199999999999998</c:v>
              </c:pt>
            </c:numLit>
          </c:val>
          <c:smooth val="0"/>
          <c:extLst>
            <c:ext xmlns:c16="http://schemas.microsoft.com/office/drawing/2014/chart" uri="{C3380CC4-5D6E-409C-BE32-E72D297353CC}">
              <c16:uniqueId val="{00000004-7E94-40C3-8265-7FD7D92DA3CE}"/>
            </c:ext>
          </c:extLst>
        </c:ser>
        <c:dLbls>
          <c:showLegendKey val="0"/>
          <c:showVal val="0"/>
          <c:showCatName val="0"/>
          <c:showSerName val="0"/>
          <c:showPercent val="0"/>
          <c:showBubbleSize val="0"/>
        </c:dLbls>
        <c:marker val="1"/>
        <c:smooth val="0"/>
        <c:axId val="1518679087"/>
        <c:axId val="1518678607"/>
      </c:lineChart>
      <c:valAx>
        <c:axId val="629463679"/>
        <c:scaling>
          <c:orientation val="minMax"/>
        </c:scaling>
        <c:delete val="0"/>
        <c:axPos val="r"/>
        <c:numFmt formatCode="#,##0.00\ &quot;kr.&quot;"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629459359"/>
        <c:crosses val="max"/>
        <c:crossBetween val="between"/>
        <c:extLst/>
      </c:valAx>
      <c:catAx>
        <c:axId val="629459359"/>
        <c:scaling>
          <c:orientation val="minMax"/>
        </c:scaling>
        <c:delete val="0"/>
        <c:axPos val="b"/>
        <c:numFmt formatCode="General" sourceLinked="0"/>
        <c:majorTickMark val="out"/>
        <c:minorTickMark val="none"/>
        <c:tickLblPos val="nextTo"/>
        <c:spPr>
          <a:noFill/>
          <a:ln w="9525" cap="flat" cmpd="sng" algn="ctr">
            <a:solidFill>
              <a:schemeClr val="bg2">
                <a:lumMod val="20000"/>
                <a:lumOff val="80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629463679"/>
        <c:crosses val="autoZero"/>
        <c:auto val="1"/>
        <c:lblAlgn val="ctr"/>
        <c:lblOffset val="100"/>
        <c:noMultiLvlLbl val="0"/>
        <c:extLst>
          <c:ext xmlns:c15="http://schemas.microsoft.com/office/drawing/2012/chart" uri="{F40574EE-89B7-4290-83BB-5DA773EAF853}">
            <c15:numFmt c:formatCode="General" c:sourceLinked="1"/>
          </c:ext>
        </c:extLst>
      </c:catAx>
      <c:valAx>
        <c:axId val="1518678607"/>
        <c:scaling>
          <c:orientation val="minMax"/>
        </c:scaling>
        <c:delete val="0"/>
        <c:axPos val="l"/>
        <c:numFmt formatCode="#,##0.00\ \k\W\h"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1518679087"/>
        <c:crosses val="autoZero"/>
        <c:crossBetween val="between"/>
      </c:valAx>
      <c:catAx>
        <c:axId val="1518679087"/>
        <c:scaling>
          <c:orientation val="minMax"/>
        </c:scaling>
        <c:delete val="1"/>
        <c:axPos val="t"/>
        <c:numFmt formatCode="General" sourceLinked="0"/>
        <c:majorTickMark val="out"/>
        <c:minorTickMark val="none"/>
        <c:tickLblPos val="nextTo"/>
        <c:crossAx val="1518678607"/>
        <c:crosses val="max"/>
        <c:auto val="1"/>
        <c:lblAlgn val="ctr"/>
        <c:lblOffset val="100"/>
        <c:noMultiLvlLbl val="0"/>
        <c:extLst>
          <c:ext xmlns:c15="http://schemas.microsoft.com/office/drawing/2012/chart" uri="{F40574EE-89B7-4290-83BB-5DA773EAF853}">
            <c15:numFmt c:formatCode="General" c:sourceLinked="1"/>
          </c:ext>
        </c:extLst>
      </c:catAx>
      <c:spPr>
        <a:noFill/>
        <a:ln>
          <a:noFill/>
        </a:ln>
        <a:effectLst/>
      </c:spPr>
    </c:plotArea>
    <c:legend>
      <c:legendPos val="t"/>
      <c:layout>
        <c:manualLayout>
          <c:xMode val="edge"/>
          <c:yMode val="edge"/>
          <c:x val="0.25673848646732661"/>
          <c:y val="0.13707816183993954"/>
          <c:w val="0.45958031849752801"/>
          <c:h val="8.854457595578928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da-DK"/>
    </a:p>
  </c:txPr>
  <c:extLst>
    <c:ext xmlns:c15="http://schemas.microsoft.com/office/drawing/2012/chart" uri="{723BEF56-08C2-4564-9609-F4CBC75E7E54}">
      <c15:pivotSource>
        <c15:name>[Elindsigt2.2.xlsx]PivotChartTable1</c15:name>
        <c15:fmtId val="0"/>
      </c15:pivotSource>
      <c15:pivotOptions>
        <c15:dropZoneFilter val="1"/>
        <c15:dropZonesVisible val="1"/>
      </c15: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da-DK" sz="1400" b="0" i="0" u="none" strike="noStrike" kern="1200" spc="0" baseline="0">
                <a:solidFill>
                  <a:sysClr val="windowText" lastClr="000000">
                    <a:lumMod val="65000"/>
                    <a:lumOff val="35000"/>
                  </a:sysClr>
                </a:solidFill>
              </a:rPr>
              <a:t>Din timepris</a:t>
            </a:r>
            <a:br>
              <a:rPr lang="da-DK" sz="1100" b="0" i="0" u="none" strike="noStrike" kern="1200" spc="0" baseline="0">
                <a:solidFill>
                  <a:sysClr val="windowText" lastClr="000000">
                    <a:lumMod val="65000"/>
                    <a:lumOff val="35000"/>
                  </a:sysClr>
                </a:solidFill>
              </a:rPr>
            </a:br>
            <a:r>
              <a:rPr lang="da-DK" sz="1100" b="0" i="0" u="none" strike="noStrike" kern="1200" spc="0" baseline="0">
                <a:solidFill>
                  <a:sysClr val="windowText" lastClr="000000">
                    <a:lumMod val="65000"/>
                    <a:lumOff val="35000"/>
                  </a:sysClr>
                </a:solidFill>
              </a:rPr>
              <a:t>Har du formået at bruge strøm i de billige timer? </a:t>
            </a:r>
            <a:br>
              <a:rPr lang="da-DK" sz="1100" b="0" i="0" u="none" strike="noStrike" kern="1200" spc="0" baseline="0">
                <a:solidFill>
                  <a:sysClr val="windowText" lastClr="000000">
                    <a:lumMod val="65000"/>
                    <a:lumOff val="35000"/>
                  </a:sysClr>
                </a:solidFill>
              </a:rPr>
            </a:br>
            <a:r>
              <a:rPr lang="da-DK" sz="1100" b="0" i="0" u="none" strike="noStrike" kern="1200" spc="0" baseline="0">
                <a:solidFill>
                  <a:sysClr val="windowText" lastClr="000000">
                    <a:lumMod val="65000"/>
                    <a:lumOff val="35000"/>
                  </a:sysClr>
                </a:solidFill>
              </a:rPr>
              <a:t>(ex. moms og abonnementer)</a:t>
            </a: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da-DK"/>
        </a:p>
      </c:txPr>
    </c:title>
    <c:autoTitleDeleted val="0"/>
    <c:pivotFmts>
      <c:pivotFmt>
        <c:idx val="0"/>
        <c:spPr>
          <a:solidFill>
            <a:schemeClr val="accent1"/>
          </a:solidFill>
          <a:ln>
            <a:noFill/>
          </a:ln>
          <a:effectLst/>
        </c:spPr>
        <c:marker>
          <c:symbol val="none"/>
        </c:marker>
        <c:dLbl>
          <c:idx val="0"/>
          <c:numFmt formatCode="#,##0.00\ &quot;kr/kWh&quot;" sourceLinked="0"/>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numFmt formatCode="#,##0.00\ &quot;kr/kWh&quot;" sourceLinked="0"/>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numFmt formatCode="#,##0.00\ &quot;kr/kWh&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dLbl>
          <c:idx val="0"/>
          <c:numFmt formatCode="#,##0.00\ &quot;kr/kWh&quot;" sourceLinked="0"/>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0517408794562353E-2"/>
          <c:y val="0.29384806667196894"/>
          <c:w val="0.93896518241087534"/>
          <c:h val="0.54910461328721261"/>
        </c:manualLayout>
      </c:layout>
      <c:barChart>
        <c:barDir val="col"/>
        <c:grouping val="clustered"/>
        <c:varyColors val="0"/>
        <c:ser>
          <c:idx val="0"/>
          <c:order val="0"/>
          <c:tx>
            <c:v>Gennemsnits-spotpris</c:v>
          </c:tx>
          <c:spPr>
            <a:solidFill>
              <a:schemeClr val="accent1"/>
            </a:solidFill>
            <a:ln>
              <a:noFill/>
            </a:ln>
            <a:effectLst/>
          </c:spPr>
          <c:invertIfNegative val="0"/>
          <c:dLbls>
            <c:numFmt formatCode="#,##0.00\ &quot;kr/kWh&quot;" sourceLinked="0"/>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
              <c:pt idx="0">
                <c:v>Total</c:v>
              </c:pt>
            </c:strLit>
          </c:cat>
          <c:val>
            <c:numLit>
              <c:formatCode>General</c:formatCode>
              <c:ptCount val="1"/>
              <c:pt idx="0">
                <c:v>0.70469416666666618</c:v>
              </c:pt>
            </c:numLit>
          </c:val>
          <c:extLst>
            <c:ext xmlns:c16="http://schemas.microsoft.com/office/drawing/2014/chart" uri="{C3380CC4-5D6E-409C-BE32-E72D297353CC}">
              <c16:uniqueId val="{00000000-1E1D-4F23-B120-F09806D1D8FE}"/>
            </c:ext>
          </c:extLst>
        </c:ser>
        <c:ser>
          <c:idx val="1"/>
          <c:order val="1"/>
          <c:tx>
            <c:v>Din gennemsnitlige strømpris</c:v>
          </c:tx>
          <c:spPr>
            <a:solidFill>
              <a:schemeClr val="accent2"/>
            </a:solidFill>
            <a:ln>
              <a:noFill/>
            </a:ln>
            <a:effectLst/>
          </c:spPr>
          <c:invertIfNegative val="0"/>
          <c:dPt>
            <c:idx val="0"/>
            <c:invertIfNegative val="0"/>
            <c:bubble3D val="0"/>
            <c:extLst>
              <c:ext xmlns:c16="http://schemas.microsoft.com/office/drawing/2014/chart" uri="{C3380CC4-5D6E-409C-BE32-E72D297353CC}">
                <c16:uniqueId val="{00000002-9C80-4BC1-842C-B125AB0C3D2D}"/>
              </c:ext>
            </c:extLst>
          </c:dPt>
          <c:dLbls>
            <c:dLbl>
              <c:idx val="0"/>
              <c:numFmt formatCode="#,##0.00\ &quot;kr/kWh&quot;" sourceLinked="0"/>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C80-4BC1-842C-B125AB0C3D2D}"/>
                </c:ext>
              </c:extLst>
            </c:dLbl>
            <c:numFmt formatCode="#,##0.00\ &quot;kr/kWh&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
              <c:pt idx="0">
                <c:v>Total</c:v>
              </c:pt>
            </c:strLit>
          </c:cat>
          <c:val>
            <c:numLit>
              <c:formatCode>General</c:formatCode>
              <c:ptCount val="1"/>
              <c:pt idx="0">
                <c:v>0.73150494539977418</c:v>
              </c:pt>
            </c:numLit>
          </c:val>
          <c:extLst>
            <c:ext xmlns:c16="http://schemas.microsoft.com/office/drawing/2014/chart" uri="{C3380CC4-5D6E-409C-BE32-E72D297353CC}">
              <c16:uniqueId val="{00000000-9C80-4BC1-842C-B125AB0C3D2D}"/>
            </c:ext>
          </c:extLst>
        </c:ser>
        <c:dLbls>
          <c:showLegendKey val="0"/>
          <c:showVal val="0"/>
          <c:showCatName val="0"/>
          <c:showSerName val="0"/>
          <c:showPercent val="0"/>
          <c:showBubbleSize val="0"/>
        </c:dLbls>
        <c:gapWidth val="219"/>
        <c:overlap val="-27"/>
        <c:axId val="820647567"/>
        <c:axId val="820659087"/>
      </c:barChart>
      <c:catAx>
        <c:axId val="820647567"/>
        <c:scaling>
          <c:orientation val="minMax"/>
        </c:scaling>
        <c:delete val="1"/>
        <c:axPos val="b"/>
        <c:numFmt formatCode="General" sourceLinked="0"/>
        <c:majorTickMark val="none"/>
        <c:minorTickMark val="none"/>
        <c:tickLblPos val="nextTo"/>
        <c:crossAx val="820659087"/>
        <c:crosses val="autoZero"/>
        <c:auto val="1"/>
        <c:lblAlgn val="ctr"/>
        <c:lblOffset val="100"/>
        <c:noMultiLvlLbl val="0"/>
        <c:extLst>
          <c:ext xmlns:c15="http://schemas.microsoft.com/office/drawing/2012/chart" uri="{F40574EE-89B7-4290-83BB-5DA773EAF853}">
            <c15:numFmt c:formatCode="General" c:sourceLinked="1"/>
          </c:ext>
        </c:extLst>
      </c:catAx>
      <c:valAx>
        <c:axId val="820659087"/>
        <c:scaling>
          <c:orientation val="minMax"/>
          <c:min val="0"/>
        </c:scaling>
        <c:delete val="1"/>
        <c:axPos val="l"/>
        <c:numFmt formatCode="General" sourceLinked="0"/>
        <c:majorTickMark val="none"/>
        <c:minorTickMark val="none"/>
        <c:tickLblPos val="nextTo"/>
        <c:crossAx val="820647567"/>
        <c:crosses val="autoZero"/>
        <c:crossBetween val="between"/>
        <c:extLst>
          <c:ext xmlns:c15="http://schemas.microsoft.com/office/drawing/2012/chart" uri="{F40574EE-89B7-4290-83BB-5DA773EAF853}">
            <c15:numFmt c:formatCode="General" c:sourceLinked="1"/>
          </c:ext>
        </c:extLst>
      </c:valAx>
      <c:spPr>
        <a:noFill/>
        <a:ln>
          <a:noFill/>
        </a:ln>
        <a:effectLst/>
      </c:spPr>
    </c:plotArea>
    <c:legend>
      <c:legendPos val="b"/>
      <c:layout>
        <c:manualLayout>
          <c:xMode val="edge"/>
          <c:yMode val="edge"/>
          <c:x val="1.6388133739128549E-2"/>
          <c:y val="0.83831664640559489"/>
          <c:w val="0.96297912898439275"/>
          <c:h val="0.10021080525152481"/>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da-DK"/>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da-DK"/>
    </a:p>
  </c:txPr>
  <c:extLst>
    <c:ext xmlns:c15="http://schemas.microsoft.com/office/drawing/2012/chart" uri="{723BEF56-08C2-4564-9609-F4CBC75E7E54}">
      <c15:pivotSource>
        <c15:name>[Elindsigt2.2.xlsx]PivotChartTable2</c15:name>
        <c15:fmtId val="0"/>
      </c15:pivotSource>
      <c15:pivotOptions>
        <c15:dropZoneFilter val="1"/>
        <c15:dropZoneCategories val="1"/>
        <c15:dropZoneData val="1"/>
      </c15: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a-DK" sz="1600" b="0" i="0" u="none" strike="noStrike" kern="1200" spc="0" baseline="0">
                <a:solidFill>
                  <a:sysClr val="windowText" lastClr="000000">
                    <a:lumMod val="65000"/>
                    <a:lumOff val="35000"/>
                  </a:sysClr>
                </a:solidFill>
              </a:rPr>
              <a:t> </a:t>
            </a:r>
            <a:r>
              <a:rPr lang="da-DK" sz="1200" b="0" i="1" u="none" strike="noStrike" kern="1200" spc="0" baseline="0">
                <a:solidFill>
                  <a:sysClr val="windowText" lastClr="000000">
                    <a:lumMod val="65000"/>
                    <a:lumOff val="35000"/>
                  </a:sysClr>
                </a:solidFill>
              </a:rPr>
              <a:t>Zoom på +/- nederst til højre</a:t>
            </a:r>
            <a:endParaRPr lang="da-DK" sz="1400" b="0" i="1" u="none" strike="noStrike" kern="1200" spc="0" baseline="0">
              <a:solidFill>
                <a:sysClr val="windowText" lastClr="000000">
                  <a:lumMod val="65000"/>
                  <a:lumOff val="35000"/>
                </a:sysClr>
              </a:solidFill>
            </a:endParaRPr>
          </a:p>
        </c:rich>
      </c:tx>
      <c:layout>
        <c:manualLayout>
          <c:xMode val="edge"/>
          <c:yMode val="edge"/>
          <c:x val="0.35554378196612951"/>
          <c:y val="2.516048493945916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a-DK"/>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2700"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cap="rnd">
            <a:solidFill>
              <a:schemeClr val="accent1"/>
            </a:solidFill>
            <a:round/>
          </a:ln>
          <a:effectLst/>
        </c:spPr>
      </c:pivotFmt>
      <c:pivotFmt>
        <c:idx val="3"/>
        <c:spPr>
          <a:solidFill>
            <a:schemeClr val="accent1"/>
          </a:solidFill>
          <a:ln w="15875">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w="15875">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58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8"/>
      </c:pivotFmt>
      <c:pivotFmt>
        <c:idx val="9"/>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25400">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5"/>
        <c:spPr>
          <a:ln w="19050"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5432345793767021E-2"/>
          <c:y val="2.9894927629160361E-2"/>
          <c:w val="0.9244777746353251"/>
          <c:h val="0.71389366231501195"/>
        </c:manualLayout>
      </c:layout>
      <c:barChart>
        <c:barDir val="col"/>
        <c:grouping val="clustered"/>
        <c:varyColors val="0"/>
        <c:ser>
          <c:idx val="0"/>
          <c:order val="0"/>
          <c:tx>
            <c:v>Forbrug (kWh)</c:v>
          </c:tx>
          <c:spPr>
            <a:solidFill>
              <a:schemeClr val="accent1"/>
            </a:solidFill>
            <a:ln>
              <a:noFill/>
            </a:ln>
            <a:effectLst/>
          </c:spPr>
          <c:invertIfNegative val="0"/>
          <c:cat>
            <c:strLit>
              <c:ptCount val="240"/>
              <c:pt idx="0">
                <c:v>0
2026-01-01
jan</c:v>
              </c:pt>
              <c:pt idx="1">
                <c:v>1
2026-01-01
jan</c:v>
              </c:pt>
              <c:pt idx="2">
                <c:v>10
2026-01-01
jan</c:v>
              </c:pt>
              <c:pt idx="3">
                <c:v>11
2026-01-01
jan</c:v>
              </c:pt>
              <c:pt idx="4">
                <c:v>12
2026-01-01
jan</c:v>
              </c:pt>
              <c:pt idx="5">
                <c:v>13
2026-01-01
jan</c:v>
              </c:pt>
              <c:pt idx="6">
                <c:v>14
2026-01-01
jan</c:v>
              </c:pt>
              <c:pt idx="7">
                <c:v>15
2026-01-01
jan</c:v>
              </c:pt>
              <c:pt idx="8">
                <c:v>16
2026-01-01
jan</c:v>
              </c:pt>
              <c:pt idx="9">
                <c:v>17
2026-01-01
jan</c:v>
              </c:pt>
              <c:pt idx="10">
                <c:v>18
2026-01-01
jan</c:v>
              </c:pt>
              <c:pt idx="11">
                <c:v>19
2026-01-01
jan</c:v>
              </c:pt>
              <c:pt idx="12">
                <c:v>2
2026-01-01
jan</c:v>
              </c:pt>
              <c:pt idx="13">
                <c:v>20
2026-01-01
jan</c:v>
              </c:pt>
              <c:pt idx="14">
                <c:v>21
2026-01-01
jan</c:v>
              </c:pt>
              <c:pt idx="15">
                <c:v>22
2026-01-01
jan</c:v>
              </c:pt>
              <c:pt idx="16">
                <c:v>23
2026-01-01
jan</c:v>
              </c:pt>
              <c:pt idx="17">
                <c:v>3
2026-01-01
jan</c:v>
              </c:pt>
              <c:pt idx="18">
                <c:v>4
2026-01-01
jan</c:v>
              </c:pt>
              <c:pt idx="19">
                <c:v>5
2026-01-01
jan</c:v>
              </c:pt>
              <c:pt idx="20">
                <c:v>6
2026-01-01
jan</c:v>
              </c:pt>
              <c:pt idx="21">
                <c:v>7
2026-01-01
jan</c:v>
              </c:pt>
              <c:pt idx="22">
                <c:v>8
2026-01-01
jan</c:v>
              </c:pt>
              <c:pt idx="23">
                <c:v>9
2026-01-01
jan</c:v>
              </c:pt>
              <c:pt idx="24">
                <c:v>0
2026-01-02
jan</c:v>
              </c:pt>
              <c:pt idx="25">
                <c:v>1
2026-01-02
jan</c:v>
              </c:pt>
              <c:pt idx="26">
                <c:v>10
2026-01-02
jan</c:v>
              </c:pt>
              <c:pt idx="27">
                <c:v>11
2026-01-02
jan</c:v>
              </c:pt>
              <c:pt idx="28">
                <c:v>12
2026-01-02
jan</c:v>
              </c:pt>
              <c:pt idx="29">
                <c:v>13
2026-01-02
jan</c:v>
              </c:pt>
              <c:pt idx="30">
                <c:v>14
2026-01-02
jan</c:v>
              </c:pt>
              <c:pt idx="31">
                <c:v>15
2026-01-02
jan</c:v>
              </c:pt>
              <c:pt idx="32">
                <c:v>16
2026-01-02
jan</c:v>
              </c:pt>
              <c:pt idx="33">
                <c:v>17
2026-01-02
jan</c:v>
              </c:pt>
              <c:pt idx="34">
                <c:v>18
2026-01-02
jan</c:v>
              </c:pt>
              <c:pt idx="35">
                <c:v>19
2026-01-02
jan</c:v>
              </c:pt>
              <c:pt idx="36">
                <c:v>2
2026-01-02
jan</c:v>
              </c:pt>
              <c:pt idx="37">
                <c:v>20
2026-01-02
jan</c:v>
              </c:pt>
              <c:pt idx="38">
                <c:v>21
2026-01-02
jan</c:v>
              </c:pt>
              <c:pt idx="39">
                <c:v>22
2026-01-02
jan</c:v>
              </c:pt>
              <c:pt idx="40">
                <c:v>23
2026-01-02
jan</c:v>
              </c:pt>
              <c:pt idx="41">
                <c:v>3
2026-01-02
jan</c:v>
              </c:pt>
              <c:pt idx="42">
                <c:v>4
2026-01-02
jan</c:v>
              </c:pt>
              <c:pt idx="43">
                <c:v>5
2026-01-02
jan</c:v>
              </c:pt>
              <c:pt idx="44">
                <c:v>6
2026-01-02
jan</c:v>
              </c:pt>
              <c:pt idx="45">
                <c:v>7
2026-01-02
jan</c:v>
              </c:pt>
              <c:pt idx="46">
                <c:v>8
2026-01-02
jan</c:v>
              </c:pt>
              <c:pt idx="47">
                <c:v>9
2026-01-02
jan</c:v>
              </c:pt>
              <c:pt idx="48">
                <c:v>0
2026-01-03
jan</c:v>
              </c:pt>
              <c:pt idx="49">
                <c:v>1
2026-01-03
jan</c:v>
              </c:pt>
              <c:pt idx="50">
                <c:v>10
2026-01-03
jan</c:v>
              </c:pt>
              <c:pt idx="51">
                <c:v>11
2026-01-03
jan</c:v>
              </c:pt>
              <c:pt idx="52">
                <c:v>12
2026-01-03
jan</c:v>
              </c:pt>
              <c:pt idx="53">
                <c:v>13
2026-01-03
jan</c:v>
              </c:pt>
              <c:pt idx="54">
                <c:v>14
2026-01-03
jan</c:v>
              </c:pt>
              <c:pt idx="55">
                <c:v>15
2026-01-03
jan</c:v>
              </c:pt>
              <c:pt idx="56">
                <c:v>16
2026-01-03
jan</c:v>
              </c:pt>
              <c:pt idx="57">
                <c:v>17
2026-01-03
jan</c:v>
              </c:pt>
              <c:pt idx="58">
                <c:v>18
2026-01-03
jan</c:v>
              </c:pt>
              <c:pt idx="59">
                <c:v>19
2026-01-03
jan</c:v>
              </c:pt>
              <c:pt idx="60">
                <c:v>2
2026-01-03
jan</c:v>
              </c:pt>
              <c:pt idx="61">
                <c:v>20
2026-01-03
jan</c:v>
              </c:pt>
              <c:pt idx="62">
                <c:v>21
2026-01-03
jan</c:v>
              </c:pt>
              <c:pt idx="63">
                <c:v>22
2026-01-03
jan</c:v>
              </c:pt>
              <c:pt idx="64">
                <c:v>23
2026-01-03
jan</c:v>
              </c:pt>
              <c:pt idx="65">
                <c:v>3
2026-01-03
jan</c:v>
              </c:pt>
              <c:pt idx="66">
                <c:v>4
2026-01-03
jan</c:v>
              </c:pt>
              <c:pt idx="67">
                <c:v>5
2026-01-03
jan</c:v>
              </c:pt>
              <c:pt idx="68">
                <c:v>6
2026-01-03
jan</c:v>
              </c:pt>
              <c:pt idx="69">
                <c:v>7
2026-01-03
jan</c:v>
              </c:pt>
              <c:pt idx="70">
                <c:v>8
2026-01-03
jan</c:v>
              </c:pt>
              <c:pt idx="71">
                <c:v>9
2026-01-03
jan</c:v>
              </c:pt>
              <c:pt idx="72">
                <c:v>0
2026-01-04
jan</c:v>
              </c:pt>
              <c:pt idx="73">
                <c:v>1
2026-01-04
jan</c:v>
              </c:pt>
              <c:pt idx="74">
                <c:v>10
2026-01-04
jan</c:v>
              </c:pt>
              <c:pt idx="75">
                <c:v>11
2026-01-04
jan</c:v>
              </c:pt>
              <c:pt idx="76">
                <c:v>12
2026-01-04
jan</c:v>
              </c:pt>
              <c:pt idx="77">
                <c:v>13
2026-01-04
jan</c:v>
              </c:pt>
              <c:pt idx="78">
                <c:v>14
2026-01-04
jan</c:v>
              </c:pt>
              <c:pt idx="79">
                <c:v>15
2026-01-04
jan</c:v>
              </c:pt>
              <c:pt idx="80">
                <c:v>16
2026-01-04
jan</c:v>
              </c:pt>
              <c:pt idx="81">
                <c:v>17
2026-01-04
jan</c:v>
              </c:pt>
              <c:pt idx="82">
                <c:v>18
2026-01-04
jan</c:v>
              </c:pt>
              <c:pt idx="83">
                <c:v>19
2026-01-04
jan</c:v>
              </c:pt>
              <c:pt idx="84">
                <c:v>2
2026-01-04
jan</c:v>
              </c:pt>
              <c:pt idx="85">
                <c:v>20
2026-01-04
jan</c:v>
              </c:pt>
              <c:pt idx="86">
                <c:v>21
2026-01-04
jan</c:v>
              </c:pt>
              <c:pt idx="87">
                <c:v>22
2026-01-04
jan</c:v>
              </c:pt>
              <c:pt idx="88">
                <c:v>23
2026-01-04
jan</c:v>
              </c:pt>
              <c:pt idx="89">
                <c:v>3
2026-01-04
jan</c:v>
              </c:pt>
              <c:pt idx="90">
                <c:v>4
2026-01-04
jan</c:v>
              </c:pt>
              <c:pt idx="91">
                <c:v>5
2026-01-04
jan</c:v>
              </c:pt>
              <c:pt idx="92">
                <c:v>6
2026-01-04
jan</c:v>
              </c:pt>
              <c:pt idx="93">
                <c:v>7
2026-01-04
jan</c:v>
              </c:pt>
              <c:pt idx="94">
                <c:v>8
2026-01-04
jan</c:v>
              </c:pt>
              <c:pt idx="95">
                <c:v>9
2026-01-04
jan</c:v>
              </c:pt>
              <c:pt idx="96">
                <c:v>0
2026-01-05
jan</c:v>
              </c:pt>
              <c:pt idx="97">
                <c:v>1
2026-01-05
jan</c:v>
              </c:pt>
              <c:pt idx="98">
                <c:v>10
2026-01-05
jan</c:v>
              </c:pt>
              <c:pt idx="99">
                <c:v>11
2026-01-05
jan</c:v>
              </c:pt>
              <c:pt idx="100">
                <c:v>12
2026-01-05
jan</c:v>
              </c:pt>
              <c:pt idx="101">
                <c:v>13
2026-01-05
jan</c:v>
              </c:pt>
              <c:pt idx="102">
                <c:v>14
2026-01-05
jan</c:v>
              </c:pt>
              <c:pt idx="103">
                <c:v>15
2026-01-05
jan</c:v>
              </c:pt>
              <c:pt idx="104">
                <c:v>16
2026-01-05
jan</c:v>
              </c:pt>
              <c:pt idx="105">
                <c:v>17
2026-01-05
jan</c:v>
              </c:pt>
              <c:pt idx="106">
                <c:v>18
2026-01-05
jan</c:v>
              </c:pt>
              <c:pt idx="107">
                <c:v>19
2026-01-05
jan</c:v>
              </c:pt>
              <c:pt idx="108">
                <c:v>2
2026-01-05
jan</c:v>
              </c:pt>
              <c:pt idx="109">
                <c:v>20
2026-01-05
jan</c:v>
              </c:pt>
              <c:pt idx="110">
                <c:v>21
2026-01-05
jan</c:v>
              </c:pt>
              <c:pt idx="111">
                <c:v>22
2026-01-05
jan</c:v>
              </c:pt>
              <c:pt idx="112">
                <c:v>23
2026-01-05
jan</c:v>
              </c:pt>
              <c:pt idx="113">
                <c:v>3
2026-01-05
jan</c:v>
              </c:pt>
              <c:pt idx="114">
                <c:v>4
2026-01-05
jan</c:v>
              </c:pt>
              <c:pt idx="115">
                <c:v>5
2026-01-05
jan</c:v>
              </c:pt>
              <c:pt idx="116">
                <c:v>6
2026-01-05
jan</c:v>
              </c:pt>
              <c:pt idx="117">
                <c:v>7
2026-01-05
jan</c:v>
              </c:pt>
              <c:pt idx="118">
                <c:v>8
2026-01-05
jan</c:v>
              </c:pt>
              <c:pt idx="119">
                <c:v>9
2026-01-05
jan</c:v>
              </c:pt>
              <c:pt idx="120">
                <c:v>0
2026-01-06
jan</c:v>
              </c:pt>
              <c:pt idx="121">
                <c:v>1
2026-01-06
jan</c:v>
              </c:pt>
              <c:pt idx="122">
                <c:v>10
2026-01-06
jan</c:v>
              </c:pt>
              <c:pt idx="123">
                <c:v>11
2026-01-06
jan</c:v>
              </c:pt>
              <c:pt idx="124">
                <c:v>12
2026-01-06
jan</c:v>
              </c:pt>
              <c:pt idx="125">
                <c:v>13
2026-01-06
jan</c:v>
              </c:pt>
              <c:pt idx="126">
                <c:v>14
2026-01-06
jan</c:v>
              </c:pt>
              <c:pt idx="127">
                <c:v>15
2026-01-06
jan</c:v>
              </c:pt>
              <c:pt idx="128">
                <c:v>16
2026-01-06
jan</c:v>
              </c:pt>
              <c:pt idx="129">
                <c:v>17
2026-01-06
jan</c:v>
              </c:pt>
              <c:pt idx="130">
                <c:v>18
2026-01-06
jan</c:v>
              </c:pt>
              <c:pt idx="131">
                <c:v>19
2026-01-06
jan</c:v>
              </c:pt>
              <c:pt idx="132">
                <c:v>2
2026-01-06
jan</c:v>
              </c:pt>
              <c:pt idx="133">
                <c:v>20
2026-01-06
jan</c:v>
              </c:pt>
              <c:pt idx="134">
                <c:v>21
2026-01-06
jan</c:v>
              </c:pt>
              <c:pt idx="135">
                <c:v>22
2026-01-06
jan</c:v>
              </c:pt>
              <c:pt idx="136">
                <c:v>23
2026-01-06
jan</c:v>
              </c:pt>
              <c:pt idx="137">
                <c:v>3
2026-01-06
jan</c:v>
              </c:pt>
              <c:pt idx="138">
                <c:v>4
2026-01-06
jan</c:v>
              </c:pt>
              <c:pt idx="139">
                <c:v>5
2026-01-06
jan</c:v>
              </c:pt>
              <c:pt idx="140">
                <c:v>6
2026-01-06
jan</c:v>
              </c:pt>
              <c:pt idx="141">
                <c:v>7
2026-01-06
jan</c:v>
              </c:pt>
              <c:pt idx="142">
                <c:v>8
2026-01-06
jan</c:v>
              </c:pt>
              <c:pt idx="143">
                <c:v>9
2026-01-06
jan</c:v>
              </c:pt>
              <c:pt idx="144">
                <c:v>0
2026-01-07
jan</c:v>
              </c:pt>
              <c:pt idx="145">
                <c:v>1
2026-01-07
jan</c:v>
              </c:pt>
              <c:pt idx="146">
                <c:v>10
2026-01-07
jan</c:v>
              </c:pt>
              <c:pt idx="147">
                <c:v>11
2026-01-07
jan</c:v>
              </c:pt>
              <c:pt idx="148">
                <c:v>12
2026-01-07
jan</c:v>
              </c:pt>
              <c:pt idx="149">
                <c:v>13
2026-01-07
jan</c:v>
              </c:pt>
              <c:pt idx="150">
                <c:v>14
2026-01-07
jan</c:v>
              </c:pt>
              <c:pt idx="151">
                <c:v>15
2026-01-07
jan</c:v>
              </c:pt>
              <c:pt idx="152">
                <c:v>16
2026-01-07
jan</c:v>
              </c:pt>
              <c:pt idx="153">
                <c:v>17
2026-01-07
jan</c:v>
              </c:pt>
              <c:pt idx="154">
                <c:v>18
2026-01-07
jan</c:v>
              </c:pt>
              <c:pt idx="155">
                <c:v>19
2026-01-07
jan</c:v>
              </c:pt>
              <c:pt idx="156">
                <c:v>2
2026-01-07
jan</c:v>
              </c:pt>
              <c:pt idx="157">
                <c:v>20
2026-01-07
jan</c:v>
              </c:pt>
              <c:pt idx="158">
                <c:v>21
2026-01-07
jan</c:v>
              </c:pt>
              <c:pt idx="159">
                <c:v>22
2026-01-07
jan</c:v>
              </c:pt>
              <c:pt idx="160">
                <c:v>23
2026-01-07
jan</c:v>
              </c:pt>
              <c:pt idx="161">
                <c:v>3
2026-01-07
jan</c:v>
              </c:pt>
              <c:pt idx="162">
                <c:v>4
2026-01-07
jan</c:v>
              </c:pt>
              <c:pt idx="163">
                <c:v>5
2026-01-07
jan</c:v>
              </c:pt>
              <c:pt idx="164">
                <c:v>6
2026-01-07
jan</c:v>
              </c:pt>
              <c:pt idx="165">
                <c:v>7
2026-01-07
jan</c:v>
              </c:pt>
              <c:pt idx="166">
                <c:v>8
2026-01-07
jan</c:v>
              </c:pt>
              <c:pt idx="167">
                <c:v>9
2026-01-07
jan</c:v>
              </c:pt>
              <c:pt idx="168">
                <c:v>0
2026-01-08
jan</c:v>
              </c:pt>
              <c:pt idx="169">
                <c:v>1
2026-01-08
jan</c:v>
              </c:pt>
              <c:pt idx="170">
                <c:v>10
2026-01-08
jan</c:v>
              </c:pt>
              <c:pt idx="171">
                <c:v>11
2026-01-08
jan</c:v>
              </c:pt>
              <c:pt idx="172">
                <c:v>12
2026-01-08
jan</c:v>
              </c:pt>
              <c:pt idx="173">
                <c:v>13
2026-01-08
jan</c:v>
              </c:pt>
              <c:pt idx="174">
                <c:v>14
2026-01-08
jan</c:v>
              </c:pt>
              <c:pt idx="175">
                <c:v>15
2026-01-08
jan</c:v>
              </c:pt>
              <c:pt idx="176">
                <c:v>16
2026-01-08
jan</c:v>
              </c:pt>
              <c:pt idx="177">
                <c:v>17
2026-01-08
jan</c:v>
              </c:pt>
              <c:pt idx="178">
                <c:v>18
2026-01-08
jan</c:v>
              </c:pt>
              <c:pt idx="179">
                <c:v>19
2026-01-08
jan</c:v>
              </c:pt>
              <c:pt idx="180">
                <c:v>2
2026-01-08
jan</c:v>
              </c:pt>
              <c:pt idx="181">
                <c:v>20
2026-01-08
jan</c:v>
              </c:pt>
              <c:pt idx="182">
                <c:v>21
2026-01-08
jan</c:v>
              </c:pt>
              <c:pt idx="183">
                <c:v>22
2026-01-08
jan</c:v>
              </c:pt>
              <c:pt idx="184">
                <c:v>23
2026-01-08
jan</c:v>
              </c:pt>
              <c:pt idx="185">
                <c:v>3
2026-01-08
jan</c:v>
              </c:pt>
              <c:pt idx="186">
                <c:v>4
2026-01-08
jan</c:v>
              </c:pt>
              <c:pt idx="187">
                <c:v>5
2026-01-08
jan</c:v>
              </c:pt>
              <c:pt idx="188">
                <c:v>6
2026-01-08
jan</c:v>
              </c:pt>
              <c:pt idx="189">
                <c:v>7
2026-01-08
jan</c:v>
              </c:pt>
              <c:pt idx="190">
                <c:v>8
2026-01-08
jan</c:v>
              </c:pt>
              <c:pt idx="191">
                <c:v>9
2026-01-08
jan</c:v>
              </c:pt>
              <c:pt idx="192">
                <c:v>0
2026-01-09
jan</c:v>
              </c:pt>
              <c:pt idx="193">
                <c:v>1
2026-01-09
jan</c:v>
              </c:pt>
              <c:pt idx="194">
                <c:v>10
2026-01-09
jan</c:v>
              </c:pt>
              <c:pt idx="195">
                <c:v>11
2026-01-09
jan</c:v>
              </c:pt>
              <c:pt idx="196">
                <c:v>12
2026-01-09
jan</c:v>
              </c:pt>
              <c:pt idx="197">
                <c:v>13
2026-01-09
jan</c:v>
              </c:pt>
              <c:pt idx="198">
                <c:v>14
2026-01-09
jan</c:v>
              </c:pt>
              <c:pt idx="199">
                <c:v>15
2026-01-09
jan</c:v>
              </c:pt>
              <c:pt idx="200">
                <c:v>16
2026-01-09
jan</c:v>
              </c:pt>
              <c:pt idx="201">
                <c:v>17
2026-01-09
jan</c:v>
              </c:pt>
              <c:pt idx="202">
                <c:v>18
2026-01-09
jan</c:v>
              </c:pt>
              <c:pt idx="203">
                <c:v>19
2026-01-09
jan</c:v>
              </c:pt>
              <c:pt idx="204">
                <c:v>2
2026-01-09
jan</c:v>
              </c:pt>
              <c:pt idx="205">
                <c:v>20
2026-01-09
jan</c:v>
              </c:pt>
              <c:pt idx="206">
                <c:v>21
2026-01-09
jan</c:v>
              </c:pt>
              <c:pt idx="207">
                <c:v>22
2026-01-09
jan</c:v>
              </c:pt>
              <c:pt idx="208">
                <c:v>23
2026-01-09
jan</c:v>
              </c:pt>
              <c:pt idx="209">
                <c:v>3
2026-01-09
jan</c:v>
              </c:pt>
              <c:pt idx="210">
                <c:v>4
2026-01-09
jan</c:v>
              </c:pt>
              <c:pt idx="211">
                <c:v>5
2026-01-09
jan</c:v>
              </c:pt>
              <c:pt idx="212">
                <c:v>6
2026-01-09
jan</c:v>
              </c:pt>
              <c:pt idx="213">
                <c:v>7
2026-01-09
jan</c:v>
              </c:pt>
              <c:pt idx="214">
                <c:v>8
2026-01-09
jan</c:v>
              </c:pt>
              <c:pt idx="215">
                <c:v>9
2026-01-09
jan</c:v>
              </c:pt>
              <c:pt idx="216">
                <c:v>0
2026-01-10
jan</c:v>
              </c:pt>
              <c:pt idx="217">
                <c:v>1
2026-01-10
jan</c:v>
              </c:pt>
              <c:pt idx="218">
                <c:v>10
2026-01-10
jan</c:v>
              </c:pt>
              <c:pt idx="219">
                <c:v>11
2026-01-10
jan</c:v>
              </c:pt>
              <c:pt idx="220">
                <c:v>12
2026-01-10
jan</c:v>
              </c:pt>
              <c:pt idx="221">
                <c:v>13
2026-01-10
jan</c:v>
              </c:pt>
              <c:pt idx="222">
                <c:v>14
2026-01-10
jan</c:v>
              </c:pt>
              <c:pt idx="223">
                <c:v>15
2026-01-10
jan</c:v>
              </c:pt>
              <c:pt idx="224">
                <c:v>16
2026-01-10
jan</c:v>
              </c:pt>
              <c:pt idx="225">
                <c:v>17
2026-01-10
jan</c:v>
              </c:pt>
              <c:pt idx="226">
                <c:v>18
2026-01-10
jan</c:v>
              </c:pt>
              <c:pt idx="227">
                <c:v>19
2026-01-10
jan</c:v>
              </c:pt>
              <c:pt idx="228">
                <c:v>2
2026-01-10
jan</c:v>
              </c:pt>
              <c:pt idx="229">
                <c:v>20
2026-01-10
jan</c:v>
              </c:pt>
              <c:pt idx="230">
                <c:v>21
2026-01-10
jan</c:v>
              </c:pt>
              <c:pt idx="231">
                <c:v>22
2026-01-10
jan</c:v>
              </c:pt>
              <c:pt idx="232">
                <c:v>23
2026-01-10
jan</c:v>
              </c:pt>
              <c:pt idx="233">
                <c:v>3
2026-01-10
jan</c:v>
              </c:pt>
              <c:pt idx="234">
                <c:v>4
2026-01-10
jan</c:v>
              </c:pt>
              <c:pt idx="235">
                <c:v>5
2026-01-10
jan</c:v>
              </c:pt>
              <c:pt idx="236">
                <c:v>6
2026-01-10
jan</c:v>
              </c:pt>
              <c:pt idx="237">
                <c:v>7
2026-01-10
jan</c:v>
              </c:pt>
              <c:pt idx="238">
                <c:v>8
2026-01-10
jan</c:v>
              </c:pt>
              <c:pt idx="239">
                <c:v>9
2026-01-10
jan</c:v>
              </c:pt>
            </c:strLit>
          </c:cat>
          <c:val>
            <c:numLit>
              <c:formatCode>General</c:formatCode>
              <c:ptCount val="240"/>
              <c:pt idx="0">
                <c:v>0.22</c:v>
              </c:pt>
              <c:pt idx="1">
                <c:v>0.23</c:v>
              </c:pt>
              <c:pt idx="2">
                <c:v>0.23</c:v>
              </c:pt>
              <c:pt idx="3">
                <c:v>0.36</c:v>
              </c:pt>
              <c:pt idx="4">
                <c:v>0.95</c:v>
              </c:pt>
              <c:pt idx="5">
                <c:v>0.76</c:v>
              </c:pt>
              <c:pt idx="6">
                <c:v>0.87</c:v>
              </c:pt>
              <c:pt idx="7">
                <c:v>0.81</c:v>
              </c:pt>
              <c:pt idx="8">
                <c:v>0.56000000000000005</c:v>
              </c:pt>
              <c:pt idx="9">
                <c:v>1.37</c:v>
              </c:pt>
              <c:pt idx="10">
                <c:v>1.63</c:v>
              </c:pt>
              <c:pt idx="11">
                <c:v>0.76</c:v>
              </c:pt>
              <c:pt idx="12">
                <c:v>0.22</c:v>
              </c:pt>
              <c:pt idx="13">
                <c:v>0.68</c:v>
              </c:pt>
              <c:pt idx="14">
                <c:v>0.24</c:v>
              </c:pt>
              <c:pt idx="15">
                <c:v>0.24</c:v>
              </c:pt>
              <c:pt idx="16">
                <c:v>0.2</c:v>
              </c:pt>
              <c:pt idx="17">
                <c:v>0.24</c:v>
              </c:pt>
              <c:pt idx="18">
                <c:v>0.23</c:v>
              </c:pt>
              <c:pt idx="19">
                <c:v>0.21</c:v>
              </c:pt>
              <c:pt idx="20">
                <c:v>0.24</c:v>
              </c:pt>
              <c:pt idx="21">
                <c:v>0.28000000000000003</c:v>
              </c:pt>
              <c:pt idx="22">
                <c:v>0.24</c:v>
              </c:pt>
              <c:pt idx="23">
                <c:v>0.22</c:v>
              </c:pt>
              <c:pt idx="24">
                <c:v>0.22</c:v>
              </c:pt>
              <c:pt idx="25">
                <c:v>0.21</c:v>
              </c:pt>
              <c:pt idx="26">
                <c:v>0.34</c:v>
              </c:pt>
              <c:pt idx="27">
                <c:v>0.44</c:v>
              </c:pt>
              <c:pt idx="28">
                <c:v>0.59</c:v>
              </c:pt>
              <c:pt idx="29">
                <c:v>0.57999999999999996</c:v>
              </c:pt>
              <c:pt idx="30">
                <c:v>0.64</c:v>
              </c:pt>
              <c:pt idx="31">
                <c:v>0.52</c:v>
              </c:pt>
              <c:pt idx="32">
                <c:v>0.56000000000000005</c:v>
              </c:pt>
              <c:pt idx="33">
                <c:v>0.86</c:v>
              </c:pt>
              <c:pt idx="34">
                <c:v>0.55000000000000004</c:v>
              </c:pt>
              <c:pt idx="35">
                <c:v>0.51</c:v>
              </c:pt>
              <c:pt idx="36">
                <c:v>0.21</c:v>
              </c:pt>
              <c:pt idx="37">
                <c:v>0.6</c:v>
              </c:pt>
              <c:pt idx="38">
                <c:v>0.64</c:v>
              </c:pt>
              <c:pt idx="39">
                <c:v>0.57999999999999996</c:v>
              </c:pt>
              <c:pt idx="40">
                <c:v>0.47</c:v>
              </c:pt>
              <c:pt idx="41">
                <c:v>0.21</c:v>
              </c:pt>
              <c:pt idx="42">
                <c:v>0.21</c:v>
              </c:pt>
              <c:pt idx="43">
                <c:v>0.22</c:v>
              </c:pt>
              <c:pt idx="44">
                <c:v>0.21</c:v>
              </c:pt>
              <c:pt idx="45">
                <c:v>0.25</c:v>
              </c:pt>
              <c:pt idx="46">
                <c:v>0.2</c:v>
              </c:pt>
              <c:pt idx="47">
                <c:v>0.39</c:v>
              </c:pt>
              <c:pt idx="48">
                <c:v>0.35</c:v>
              </c:pt>
              <c:pt idx="49">
                <c:v>0.35</c:v>
              </c:pt>
              <c:pt idx="50">
                <c:v>4.03</c:v>
              </c:pt>
              <c:pt idx="51">
                <c:v>7.03</c:v>
              </c:pt>
              <c:pt idx="52">
                <c:v>1.24</c:v>
              </c:pt>
              <c:pt idx="53">
                <c:v>1.92</c:v>
              </c:pt>
              <c:pt idx="54">
                <c:v>0.77</c:v>
              </c:pt>
              <c:pt idx="55">
                <c:v>1.4</c:v>
              </c:pt>
              <c:pt idx="56">
                <c:v>2.6</c:v>
              </c:pt>
              <c:pt idx="57">
                <c:v>2.08</c:v>
              </c:pt>
              <c:pt idx="58">
                <c:v>0.64</c:v>
              </c:pt>
              <c:pt idx="59">
                <c:v>0.56999999999999995</c:v>
              </c:pt>
              <c:pt idx="60">
                <c:v>0.32</c:v>
              </c:pt>
              <c:pt idx="61">
                <c:v>0.45</c:v>
              </c:pt>
              <c:pt idx="62">
                <c:v>0.57999999999999996</c:v>
              </c:pt>
              <c:pt idx="63">
                <c:v>0.51</c:v>
              </c:pt>
              <c:pt idx="64">
                <c:v>0.63</c:v>
              </c:pt>
              <c:pt idx="65">
                <c:v>0.22</c:v>
              </c:pt>
              <c:pt idx="66">
                <c:v>0.2</c:v>
              </c:pt>
              <c:pt idx="67">
                <c:v>0.21</c:v>
              </c:pt>
              <c:pt idx="68">
                <c:v>0.2</c:v>
              </c:pt>
              <c:pt idx="69">
                <c:v>0.21</c:v>
              </c:pt>
              <c:pt idx="70">
                <c:v>0.23</c:v>
              </c:pt>
              <c:pt idx="71">
                <c:v>1.54</c:v>
              </c:pt>
              <c:pt idx="72">
                <c:v>0.46</c:v>
              </c:pt>
              <c:pt idx="73">
                <c:v>0.24</c:v>
              </c:pt>
              <c:pt idx="74">
                <c:v>0.25</c:v>
              </c:pt>
              <c:pt idx="75">
                <c:v>0.2</c:v>
              </c:pt>
              <c:pt idx="76">
                <c:v>0.2</c:v>
              </c:pt>
              <c:pt idx="77">
                <c:v>0.21</c:v>
              </c:pt>
              <c:pt idx="78">
                <c:v>0.57999999999999996</c:v>
              </c:pt>
              <c:pt idx="79">
                <c:v>0.67</c:v>
              </c:pt>
              <c:pt idx="80">
                <c:v>0.61</c:v>
              </c:pt>
              <c:pt idx="81">
                <c:v>2.4</c:v>
              </c:pt>
              <c:pt idx="82">
                <c:v>1.71</c:v>
              </c:pt>
              <c:pt idx="83">
                <c:v>0.51</c:v>
              </c:pt>
              <c:pt idx="84">
                <c:v>0.22</c:v>
              </c:pt>
              <c:pt idx="85">
                <c:v>0.51</c:v>
              </c:pt>
              <c:pt idx="86">
                <c:v>0.9</c:v>
              </c:pt>
              <c:pt idx="87">
                <c:v>0.37</c:v>
              </c:pt>
              <c:pt idx="88">
                <c:v>4.05</c:v>
              </c:pt>
              <c:pt idx="89">
                <c:v>0.2</c:v>
              </c:pt>
              <c:pt idx="90">
                <c:v>0.2</c:v>
              </c:pt>
              <c:pt idx="91">
                <c:v>0.19</c:v>
              </c:pt>
              <c:pt idx="92">
                <c:v>0.21</c:v>
              </c:pt>
              <c:pt idx="93">
                <c:v>0.44</c:v>
              </c:pt>
              <c:pt idx="94">
                <c:v>0.59</c:v>
              </c:pt>
              <c:pt idx="95">
                <c:v>0.49</c:v>
              </c:pt>
              <c:pt idx="96">
                <c:v>11</c:v>
              </c:pt>
              <c:pt idx="97">
                <c:v>10.99</c:v>
              </c:pt>
              <c:pt idx="98">
                <c:v>0.19</c:v>
              </c:pt>
              <c:pt idx="99">
                <c:v>0.23</c:v>
              </c:pt>
              <c:pt idx="100">
                <c:v>0.19</c:v>
              </c:pt>
              <c:pt idx="101">
                <c:v>0.2</c:v>
              </c:pt>
              <c:pt idx="102">
                <c:v>0.21</c:v>
              </c:pt>
              <c:pt idx="103">
                <c:v>1.1499999999999999</c:v>
              </c:pt>
              <c:pt idx="104">
                <c:v>1.17</c:v>
              </c:pt>
              <c:pt idx="105">
                <c:v>2.29</c:v>
              </c:pt>
              <c:pt idx="106">
                <c:v>0.45</c:v>
              </c:pt>
              <c:pt idx="107">
                <c:v>0.47</c:v>
              </c:pt>
              <c:pt idx="108">
                <c:v>11</c:v>
              </c:pt>
              <c:pt idx="109">
                <c:v>0.63</c:v>
              </c:pt>
              <c:pt idx="110">
                <c:v>0.51</c:v>
              </c:pt>
              <c:pt idx="111">
                <c:v>0.42</c:v>
              </c:pt>
              <c:pt idx="112">
                <c:v>0.32</c:v>
              </c:pt>
              <c:pt idx="113">
                <c:v>3.69</c:v>
              </c:pt>
              <c:pt idx="114">
                <c:v>0.21</c:v>
              </c:pt>
              <c:pt idx="115">
                <c:v>0.18</c:v>
              </c:pt>
              <c:pt idx="116">
                <c:v>0.2</c:v>
              </c:pt>
              <c:pt idx="117">
                <c:v>0.5</c:v>
              </c:pt>
              <c:pt idx="118">
                <c:v>0.25</c:v>
              </c:pt>
              <c:pt idx="119">
                <c:v>0.22</c:v>
              </c:pt>
              <c:pt idx="120">
                <c:v>0.21</c:v>
              </c:pt>
              <c:pt idx="121">
                <c:v>0.21</c:v>
              </c:pt>
              <c:pt idx="122">
                <c:v>0.91</c:v>
              </c:pt>
              <c:pt idx="123">
                <c:v>0.26</c:v>
              </c:pt>
              <c:pt idx="124">
                <c:v>0.24</c:v>
              </c:pt>
              <c:pt idx="125">
                <c:v>0.22</c:v>
              </c:pt>
              <c:pt idx="126">
                <c:v>0.32</c:v>
              </c:pt>
              <c:pt idx="127">
                <c:v>0.23</c:v>
              </c:pt>
              <c:pt idx="128">
                <c:v>0.4</c:v>
              </c:pt>
              <c:pt idx="129">
                <c:v>0.53</c:v>
              </c:pt>
              <c:pt idx="130">
                <c:v>0.61</c:v>
              </c:pt>
              <c:pt idx="131">
                <c:v>0.45</c:v>
              </c:pt>
              <c:pt idx="132">
                <c:v>0.17</c:v>
              </c:pt>
              <c:pt idx="133">
                <c:v>0.4</c:v>
              </c:pt>
              <c:pt idx="134">
                <c:v>0.39</c:v>
              </c:pt>
              <c:pt idx="135">
                <c:v>0.37</c:v>
              </c:pt>
              <c:pt idx="136">
                <c:v>0.27</c:v>
              </c:pt>
              <c:pt idx="137">
                <c:v>0.21</c:v>
              </c:pt>
              <c:pt idx="138">
                <c:v>0.18</c:v>
              </c:pt>
              <c:pt idx="139">
                <c:v>0.2</c:v>
              </c:pt>
              <c:pt idx="140">
                <c:v>0.19</c:v>
              </c:pt>
              <c:pt idx="141">
                <c:v>0.55000000000000004</c:v>
              </c:pt>
              <c:pt idx="142">
                <c:v>0.73</c:v>
              </c:pt>
              <c:pt idx="143">
                <c:v>0.32</c:v>
              </c:pt>
              <c:pt idx="144">
                <c:v>0.19</c:v>
              </c:pt>
              <c:pt idx="145">
                <c:v>0.19</c:v>
              </c:pt>
              <c:pt idx="146">
                <c:v>0.28000000000000003</c:v>
              </c:pt>
              <c:pt idx="147">
                <c:v>0.22</c:v>
              </c:pt>
              <c:pt idx="148">
                <c:v>0.28999999999999998</c:v>
              </c:pt>
              <c:pt idx="149">
                <c:v>0.21</c:v>
              </c:pt>
              <c:pt idx="150">
                <c:v>0.2</c:v>
              </c:pt>
              <c:pt idx="151">
                <c:v>0.28999999999999998</c:v>
              </c:pt>
              <c:pt idx="152">
                <c:v>0.4</c:v>
              </c:pt>
              <c:pt idx="153">
                <c:v>0.62</c:v>
              </c:pt>
              <c:pt idx="154">
                <c:v>0.77</c:v>
              </c:pt>
              <c:pt idx="155">
                <c:v>0.65</c:v>
              </c:pt>
              <c:pt idx="156">
                <c:v>0.2</c:v>
              </c:pt>
              <c:pt idx="157">
                <c:v>0.61</c:v>
              </c:pt>
              <c:pt idx="158">
                <c:v>0.44</c:v>
              </c:pt>
              <c:pt idx="159">
                <c:v>0.38</c:v>
              </c:pt>
              <c:pt idx="160">
                <c:v>0.27</c:v>
              </c:pt>
              <c:pt idx="161">
                <c:v>0.19</c:v>
              </c:pt>
              <c:pt idx="162">
                <c:v>0.17</c:v>
              </c:pt>
              <c:pt idx="163">
                <c:v>0.2</c:v>
              </c:pt>
              <c:pt idx="164">
                <c:v>0.2</c:v>
              </c:pt>
              <c:pt idx="165">
                <c:v>0.28000000000000003</c:v>
              </c:pt>
              <c:pt idx="166">
                <c:v>0.35</c:v>
              </c:pt>
              <c:pt idx="167">
                <c:v>0.28000000000000003</c:v>
              </c:pt>
              <c:pt idx="168">
                <c:v>0.27</c:v>
              </c:pt>
              <c:pt idx="169">
                <c:v>0.22</c:v>
              </c:pt>
              <c:pt idx="170">
                <c:v>0.24</c:v>
              </c:pt>
              <c:pt idx="171">
                <c:v>0.23</c:v>
              </c:pt>
              <c:pt idx="172">
                <c:v>0.28000000000000003</c:v>
              </c:pt>
              <c:pt idx="173">
                <c:v>0.23</c:v>
              </c:pt>
              <c:pt idx="174">
                <c:v>0.2</c:v>
              </c:pt>
              <c:pt idx="175">
                <c:v>0.88</c:v>
              </c:pt>
              <c:pt idx="176">
                <c:v>1</c:v>
              </c:pt>
              <c:pt idx="177">
                <c:v>0.7</c:v>
              </c:pt>
              <c:pt idx="178">
                <c:v>0.44</c:v>
              </c:pt>
              <c:pt idx="179">
                <c:v>0.42</c:v>
              </c:pt>
              <c:pt idx="180">
                <c:v>0.22</c:v>
              </c:pt>
              <c:pt idx="181">
                <c:v>0.43</c:v>
              </c:pt>
              <c:pt idx="182">
                <c:v>0.41</c:v>
              </c:pt>
              <c:pt idx="183">
                <c:v>0.37</c:v>
              </c:pt>
              <c:pt idx="184">
                <c:v>0.31</c:v>
              </c:pt>
              <c:pt idx="185">
                <c:v>0.19</c:v>
              </c:pt>
              <c:pt idx="186">
                <c:v>0.21</c:v>
              </c:pt>
              <c:pt idx="187">
                <c:v>0.19</c:v>
              </c:pt>
              <c:pt idx="188">
                <c:v>0.22</c:v>
              </c:pt>
              <c:pt idx="189">
                <c:v>0.6</c:v>
              </c:pt>
              <c:pt idx="190">
                <c:v>0.27</c:v>
              </c:pt>
              <c:pt idx="191">
                <c:v>0.3</c:v>
              </c:pt>
              <c:pt idx="192">
                <c:v>0.22</c:v>
              </c:pt>
              <c:pt idx="193">
                <c:v>0.18</c:v>
              </c:pt>
              <c:pt idx="194">
                <c:v>0.28000000000000003</c:v>
              </c:pt>
              <c:pt idx="195">
                <c:v>0.26</c:v>
              </c:pt>
              <c:pt idx="196">
                <c:v>0.37</c:v>
              </c:pt>
              <c:pt idx="197">
                <c:v>0.27</c:v>
              </c:pt>
              <c:pt idx="198">
                <c:v>0.34</c:v>
              </c:pt>
              <c:pt idx="199">
                <c:v>0.31</c:v>
              </c:pt>
              <c:pt idx="200">
                <c:v>0.38</c:v>
              </c:pt>
              <c:pt idx="201">
                <c:v>1.39</c:v>
              </c:pt>
              <c:pt idx="202">
                <c:v>1.28</c:v>
              </c:pt>
              <c:pt idx="203">
                <c:v>0.5</c:v>
              </c:pt>
              <c:pt idx="204">
                <c:v>0.2</c:v>
              </c:pt>
              <c:pt idx="205">
                <c:v>0.62</c:v>
              </c:pt>
              <c:pt idx="206">
                <c:v>0.56999999999999995</c:v>
              </c:pt>
              <c:pt idx="207">
                <c:v>0.42</c:v>
              </c:pt>
              <c:pt idx="208">
                <c:v>0.39</c:v>
              </c:pt>
              <c:pt idx="209">
                <c:v>0.23</c:v>
              </c:pt>
              <c:pt idx="210">
                <c:v>0.21</c:v>
              </c:pt>
              <c:pt idx="211">
                <c:v>0.2</c:v>
              </c:pt>
              <c:pt idx="212">
                <c:v>0.19</c:v>
              </c:pt>
              <c:pt idx="213">
                <c:v>0.37</c:v>
              </c:pt>
              <c:pt idx="214">
                <c:v>0.39</c:v>
              </c:pt>
              <c:pt idx="215">
                <c:v>0.24</c:v>
              </c:pt>
              <c:pt idx="216">
                <c:v>0.4</c:v>
              </c:pt>
              <c:pt idx="217">
                <c:v>0.21</c:v>
              </c:pt>
              <c:pt idx="218">
                <c:v>0.56000000000000005</c:v>
              </c:pt>
              <c:pt idx="219">
                <c:v>0.55000000000000004</c:v>
              </c:pt>
              <c:pt idx="220">
                <c:v>0.48</c:v>
              </c:pt>
              <c:pt idx="221">
                <c:v>0.35</c:v>
              </c:pt>
              <c:pt idx="222">
                <c:v>0.89</c:v>
              </c:pt>
              <c:pt idx="223">
                <c:v>0.46</c:v>
              </c:pt>
              <c:pt idx="224">
                <c:v>1.1100000000000001</c:v>
              </c:pt>
              <c:pt idx="225">
                <c:v>1.47</c:v>
              </c:pt>
              <c:pt idx="226">
                <c:v>0.33</c:v>
              </c:pt>
              <c:pt idx="227">
                <c:v>0.31</c:v>
              </c:pt>
              <c:pt idx="228">
                <c:v>0.2</c:v>
              </c:pt>
              <c:pt idx="229">
                <c:v>0.35</c:v>
              </c:pt>
              <c:pt idx="230">
                <c:v>0.48</c:v>
              </c:pt>
              <c:pt idx="231">
                <c:v>0.55000000000000004</c:v>
              </c:pt>
              <c:pt idx="232">
                <c:v>0.31</c:v>
              </c:pt>
              <c:pt idx="233">
                <c:v>0.19</c:v>
              </c:pt>
              <c:pt idx="234">
                <c:v>0.24</c:v>
              </c:pt>
              <c:pt idx="235">
                <c:v>0.19</c:v>
              </c:pt>
              <c:pt idx="236">
                <c:v>0.2</c:v>
              </c:pt>
              <c:pt idx="237">
                <c:v>0.21</c:v>
              </c:pt>
              <c:pt idx="238">
                <c:v>0.23</c:v>
              </c:pt>
              <c:pt idx="239">
                <c:v>0.42</c:v>
              </c:pt>
            </c:numLit>
          </c:val>
          <c:extLst>
            <c:ext xmlns:c16="http://schemas.microsoft.com/office/drawing/2014/chart" uri="{C3380CC4-5D6E-409C-BE32-E72D297353CC}">
              <c16:uniqueId val="{00000000-39AE-4012-B7DB-4ADDA62A2F0C}"/>
            </c:ext>
          </c:extLst>
        </c:ser>
        <c:dLbls>
          <c:showLegendKey val="0"/>
          <c:showVal val="0"/>
          <c:showCatName val="0"/>
          <c:showSerName val="0"/>
          <c:showPercent val="0"/>
          <c:showBubbleSize val="0"/>
        </c:dLbls>
        <c:gapWidth val="219"/>
        <c:axId val="491160863"/>
        <c:axId val="491178143"/>
      </c:barChart>
      <c:lineChart>
        <c:grouping val="standard"/>
        <c:varyColors val="0"/>
        <c:ser>
          <c:idx val="1"/>
          <c:order val="1"/>
          <c:tx>
            <c:v>Timepris (kr/kWh)</c:v>
          </c:tx>
          <c:spPr>
            <a:ln w="19050" cap="rnd">
              <a:solidFill>
                <a:schemeClr val="accent2"/>
              </a:solidFill>
              <a:round/>
            </a:ln>
            <a:effectLst/>
          </c:spPr>
          <c:marker>
            <c:symbol val="none"/>
          </c:marker>
          <c:cat>
            <c:strLit>
              <c:ptCount val="240"/>
              <c:pt idx="0">
                <c:v>0
2026-01-01
jan</c:v>
              </c:pt>
              <c:pt idx="1">
                <c:v>1
2026-01-01
jan</c:v>
              </c:pt>
              <c:pt idx="2">
                <c:v>10
2026-01-01
jan</c:v>
              </c:pt>
              <c:pt idx="3">
                <c:v>11
2026-01-01
jan</c:v>
              </c:pt>
              <c:pt idx="4">
                <c:v>12
2026-01-01
jan</c:v>
              </c:pt>
              <c:pt idx="5">
                <c:v>13
2026-01-01
jan</c:v>
              </c:pt>
              <c:pt idx="6">
                <c:v>14
2026-01-01
jan</c:v>
              </c:pt>
              <c:pt idx="7">
                <c:v>15
2026-01-01
jan</c:v>
              </c:pt>
              <c:pt idx="8">
                <c:v>16
2026-01-01
jan</c:v>
              </c:pt>
              <c:pt idx="9">
                <c:v>17
2026-01-01
jan</c:v>
              </c:pt>
              <c:pt idx="10">
                <c:v>18
2026-01-01
jan</c:v>
              </c:pt>
              <c:pt idx="11">
                <c:v>19
2026-01-01
jan</c:v>
              </c:pt>
              <c:pt idx="12">
                <c:v>2
2026-01-01
jan</c:v>
              </c:pt>
              <c:pt idx="13">
                <c:v>20
2026-01-01
jan</c:v>
              </c:pt>
              <c:pt idx="14">
                <c:v>21
2026-01-01
jan</c:v>
              </c:pt>
              <c:pt idx="15">
                <c:v>22
2026-01-01
jan</c:v>
              </c:pt>
              <c:pt idx="16">
                <c:v>23
2026-01-01
jan</c:v>
              </c:pt>
              <c:pt idx="17">
                <c:v>3
2026-01-01
jan</c:v>
              </c:pt>
              <c:pt idx="18">
                <c:v>4
2026-01-01
jan</c:v>
              </c:pt>
              <c:pt idx="19">
                <c:v>5
2026-01-01
jan</c:v>
              </c:pt>
              <c:pt idx="20">
                <c:v>6
2026-01-01
jan</c:v>
              </c:pt>
              <c:pt idx="21">
                <c:v>7
2026-01-01
jan</c:v>
              </c:pt>
              <c:pt idx="22">
                <c:v>8
2026-01-01
jan</c:v>
              </c:pt>
              <c:pt idx="23">
                <c:v>9
2026-01-01
jan</c:v>
              </c:pt>
              <c:pt idx="24">
                <c:v>0
2026-01-02
jan</c:v>
              </c:pt>
              <c:pt idx="25">
                <c:v>1
2026-01-02
jan</c:v>
              </c:pt>
              <c:pt idx="26">
                <c:v>10
2026-01-02
jan</c:v>
              </c:pt>
              <c:pt idx="27">
                <c:v>11
2026-01-02
jan</c:v>
              </c:pt>
              <c:pt idx="28">
                <c:v>12
2026-01-02
jan</c:v>
              </c:pt>
              <c:pt idx="29">
                <c:v>13
2026-01-02
jan</c:v>
              </c:pt>
              <c:pt idx="30">
                <c:v>14
2026-01-02
jan</c:v>
              </c:pt>
              <c:pt idx="31">
                <c:v>15
2026-01-02
jan</c:v>
              </c:pt>
              <c:pt idx="32">
                <c:v>16
2026-01-02
jan</c:v>
              </c:pt>
              <c:pt idx="33">
                <c:v>17
2026-01-02
jan</c:v>
              </c:pt>
              <c:pt idx="34">
                <c:v>18
2026-01-02
jan</c:v>
              </c:pt>
              <c:pt idx="35">
                <c:v>19
2026-01-02
jan</c:v>
              </c:pt>
              <c:pt idx="36">
                <c:v>2
2026-01-02
jan</c:v>
              </c:pt>
              <c:pt idx="37">
                <c:v>20
2026-01-02
jan</c:v>
              </c:pt>
              <c:pt idx="38">
                <c:v>21
2026-01-02
jan</c:v>
              </c:pt>
              <c:pt idx="39">
                <c:v>22
2026-01-02
jan</c:v>
              </c:pt>
              <c:pt idx="40">
                <c:v>23
2026-01-02
jan</c:v>
              </c:pt>
              <c:pt idx="41">
                <c:v>3
2026-01-02
jan</c:v>
              </c:pt>
              <c:pt idx="42">
                <c:v>4
2026-01-02
jan</c:v>
              </c:pt>
              <c:pt idx="43">
                <c:v>5
2026-01-02
jan</c:v>
              </c:pt>
              <c:pt idx="44">
                <c:v>6
2026-01-02
jan</c:v>
              </c:pt>
              <c:pt idx="45">
                <c:v>7
2026-01-02
jan</c:v>
              </c:pt>
              <c:pt idx="46">
                <c:v>8
2026-01-02
jan</c:v>
              </c:pt>
              <c:pt idx="47">
                <c:v>9
2026-01-02
jan</c:v>
              </c:pt>
              <c:pt idx="48">
                <c:v>0
2026-01-03
jan</c:v>
              </c:pt>
              <c:pt idx="49">
                <c:v>1
2026-01-03
jan</c:v>
              </c:pt>
              <c:pt idx="50">
                <c:v>10
2026-01-03
jan</c:v>
              </c:pt>
              <c:pt idx="51">
                <c:v>11
2026-01-03
jan</c:v>
              </c:pt>
              <c:pt idx="52">
                <c:v>12
2026-01-03
jan</c:v>
              </c:pt>
              <c:pt idx="53">
                <c:v>13
2026-01-03
jan</c:v>
              </c:pt>
              <c:pt idx="54">
                <c:v>14
2026-01-03
jan</c:v>
              </c:pt>
              <c:pt idx="55">
                <c:v>15
2026-01-03
jan</c:v>
              </c:pt>
              <c:pt idx="56">
                <c:v>16
2026-01-03
jan</c:v>
              </c:pt>
              <c:pt idx="57">
                <c:v>17
2026-01-03
jan</c:v>
              </c:pt>
              <c:pt idx="58">
                <c:v>18
2026-01-03
jan</c:v>
              </c:pt>
              <c:pt idx="59">
                <c:v>19
2026-01-03
jan</c:v>
              </c:pt>
              <c:pt idx="60">
                <c:v>2
2026-01-03
jan</c:v>
              </c:pt>
              <c:pt idx="61">
                <c:v>20
2026-01-03
jan</c:v>
              </c:pt>
              <c:pt idx="62">
                <c:v>21
2026-01-03
jan</c:v>
              </c:pt>
              <c:pt idx="63">
                <c:v>22
2026-01-03
jan</c:v>
              </c:pt>
              <c:pt idx="64">
                <c:v>23
2026-01-03
jan</c:v>
              </c:pt>
              <c:pt idx="65">
                <c:v>3
2026-01-03
jan</c:v>
              </c:pt>
              <c:pt idx="66">
                <c:v>4
2026-01-03
jan</c:v>
              </c:pt>
              <c:pt idx="67">
                <c:v>5
2026-01-03
jan</c:v>
              </c:pt>
              <c:pt idx="68">
                <c:v>6
2026-01-03
jan</c:v>
              </c:pt>
              <c:pt idx="69">
                <c:v>7
2026-01-03
jan</c:v>
              </c:pt>
              <c:pt idx="70">
                <c:v>8
2026-01-03
jan</c:v>
              </c:pt>
              <c:pt idx="71">
                <c:v>9
2026-01-03
jan</c:v>
              </c:pt>
              <c:pt idx="72">
                <c:v>0
2026-01-04
jan</c:v>
              </c:pt>
              <c:pt idx="73">
                <c:v>1
2026-01-04
jan</c:v>
              </c:pt>
              <c:pt idx="74">
                <c:v>10
2026-01-04
jan</c:v>
              </c:pt>
              <c:pt idx="75">
                <c:v>11
2026-01-04
jan</c:v>
              </c:pt>
              <c:pt idx="76">
                <c:v>12
2026-01-04
jan</c:v>
              </c:pt>
              <c:pt idx="77">
                <c:v>13
2026-01-04
jan</c:v>
              </c:pt>
              <c:pt idx="78">
                <c:v>14
2026-01-04
jan</c:v>
              </c:pt>
              <c:pt idx="79">
                <c:v>15
2026-01-04
jan</c:v>
              </c:pt>
              <c:pt idx="80">
                <c:v>16
2026-01-04
jan</c:v>
              </c:pt>
              <c:pt idx="81">
                <c:v>17
2026-01-04
jan</c:v>
              </c:pt>
              <c:pt idx="82">
                <c:v>18
2026-01-04
jan</c:v>
              </c:pt>
              <c:pt idx="83">
                <c:v>19
2026-01-04
jan</c:v>
              </c:pt>
              <c:pt idx="84">
                <c:v>2
2026-01-04
jan</c:v>
              </c:pt>
              <c:pt idx="85">
                <c:v>20
2026-01-04
jan</c:v>
              </c:pt>
              <c:pt idx="86">
                <c:v>21
2026-01-04
jan</c:v>
              </c:pt>
              <c:pt idx="87">
                <c:v>22
2026-01-04
jan</c:v>
              </c:pt>
              <c:pt idx="88">
                <c:v>23
2026-01-04
jan</c:v>
              </c:pt>
              <c:pt idx="89">
                <c:v>3
2026-01-04
jan</c:v>
              </c:pt>
              <c:pt idx="90">
                <c:v>4
2026-01-04
jan</c:v>
              </c:pt>
              <c:pt idx="91">
                <c:v>5
2026-01-04
jan</c:v>
              </c:pt>
              <c:pt idx="92">
                <c:v>6
2026-01-04
jan</c:v>
              </c:pt>
              <c:pt idx="93">
                <c:v>7
2026-01-04
jan</c:v>
              </c:pt>
              <c:pt idx="94">
                <c:v>8
2026-01-04
jan</c:v>
              </c:pt>
              <c:pt idx="95">
                <c:v>9
2026-01-04
jan</c:v>
              </c:pt>
              <c:pt idx="96">
                <c:v>0
2026-01-05
jan</c:v>
              </c:pt>
              <c:pt idx="97">
                <c:v>1
2026-01-05
jan</c:v>
              </c:pt>
              <c:pt idx="98">
                <c:v>10
2026-01-05
jan</c:v>
              </c:pt>
              <c:pt idx="99">
                <c:v>11
2026-01-05
jan</c:v>
              </c:pt>
              <c:pt idx="100">
                <c:v>12
2026-01-05
jan</c:v>
              </c:pt>
              <c:pt idx="101">
                <c:v>13
2026-01-05
jan</c:v>
              </c:pt>
              <c:pt idx="102">
                <c:v>14
2026-01-05
jan</c:v>
              </c:pt>
              <c:pt idx="103">
                <c:v>15
2026-01-05
jan</c:v>
              </c:pt>
              <c:pt idx="104">
                <c:v>16
2026-01-05
jan</c:v>
              </c:pt>
              <c:pt idx="105">
                <c:v>17
2026-01-05
jan</c:v>
              </c:pt>
              <c:pt idx="106">
                <c:v>18
2026-01-05
jan</c:v>
              </c:pt>
              <c:pt idx="107">
                <c:v>19
2026-01-05
jan</c:v>
              </c:pt>
              <c:pt idx="108">
                <c:v>2
2026-01-05
jan</c:v>
              </c:pt>
              <c:pt idx="109">
                <c:v>20
2026-01-05
jan</c:v>
              </c:pt>
              <c:pt idx="110">
                <c:v>21
2026-01-05
jan</c:v>
              </c:pt>
              <c:pt idx="111">
                <c:v>22
2026-01-05
jan</c:v>
              </c:pt>
              <c:pt idx="112">
                <c:v>23
2026-01-05
jan</c:v>
              </c:pt>
              <c:pt idx="113">
                <c:v>3
2026-01-05
jan</c:v>
              </c:pt>
              <c:pt idx="114">
                <c:v>4
2026-01-05
jan</c:v>
              </c:pt>
              <c:pt idx="115">
                <c:v>5
2026-01-05
jan</c:v>
              </c:pt>
              <c:pt idx="116">
                <c:v>6
2026-01-05
jan</c:v>
              </c:pt>
              <c:pt idx="117">
                <c:v>7
2026-01-05
jan</c:v>
              </c:pt>
              <c:pt idx="118">
                <c:v>8
2026-01-05
jan</c:v>
              </c:pt>
              <c:pt idx="119">
                <c:v>9
2026-01-05
jan</c:v>
              </c:pt>
              <c:pt idx="120">
                <c:v>0
2026-01-06
jan</c:v>
              </c:pt>
              <c:pt idx="121">
                <c:v>1
2026-01-06
jan</c:v>
              </c:pt>
              <c:pt idx="122">
                <c:v>10
2026-01-06
jan</c:v>
              </c:pt>
              <c:pt idx="123">
                <c:v>11
2026-01-06
jan</c:v>
              </c:pt>
              <c:pt idx="124">
                <c:v>12
2026-01-06
jan</c:v>
              </c:pt>
              <c:pt idx="125">
                <c:v>13
2026-01-06
jan</c:v>
              </c:pt>
              <c:pt idx="126">
                <c:v>14
2026-01-06
jan</c:v>
              </c:pt>
              <c:pt idx="127">
                <c:v>15
2026-01-06
jan</c:v>
              </c:pt>
              <c:pt idx="128">
                <c:v>16
2026-01-06
jan</c:v>
              </c:pt>
              <c:pt idx="129">
                <c:v>17
2026-01-06
jan</c:v>
              </c:pt>
              <c:pt idx="130">
                <c:v>18
2026-01-06
jan</c:v>
              </c:pt>
              <c:pt idx="131">
                <c:v>19
2026-01-06
jan</c:v>
              </c:pt>
              <c:pt idx="132">
                <c:v>2
2026-01-06
jan</c:v>
              </c:pt>
              <c:pt idx="133">
                <c:v>20
2026-01-06
jan</c:v>
              </c:pt>
              <c:pt idx="134">
                <c:v>21
2026-01-06
jan</c:v>
              </c:pt>
              <c:pt idx="135">
                <c:v>22
2026-01-06
jan</c:v>
              </c:pt>
              <c:pt idx="136">
                <c:v>23
2026-01-06
jan</c:v>
              </c:pt>
              <c:pt idx="137">
                <c:v>3
2026-01-06
jan</c:v>
              </c:pt>
              <c:pt idx="138">
                <c:v>4
2026-01-06
jan</c:v>
              </c:pt>
              <c:pt idx="139">
                <c:v>5
2026-01-06
jan</c:v>
              </c:pt>
              <c:pt idx="140">
                <c:v>6
2026-01-06
jan</c:v>
              </c:pt>
              <c:pt idx="141">
                <c:v>7
2026-01-06
jan</c:v>
              </c:pt>
              <c:pt idx="142">
                <c:v>8
2026-01-06
jan</c:v>
              </c:pt>
              <c:pt idx="143">
                <c:v>9
2026-01-06
jan</c:v>
              </c:pt>
              <c:pt idx="144">
                <c:v>0
2026-01-07
jan</c:v>
              </c:pt>
              <c:pt idx="145">
                <c:v>1
2026-01-07
jan</c:v>
              </c:pt>
              <c:pt idx="146">
                <c:v>10
2026-01-07
jan</c:v>
              </c:pt>
              <c:pt idx="147">
                <c:v>11
2026-01-07
jan</c:v>
              </c:pt>
              <c:pt idx="148">
                <c:v>12
2026-01-07
jan</c:v>
              </c:pt>
              <c:pt idx="149">
                <c:v>13
2026-01-07
jan</c:v>
              </c:pt>
              <c:pt idx="150">
                <c:v>14
2026-01-07
jan</c:v>
              </c:pt>
              <c:pt idx="151">
                <c:v>15
2026-01-07
jan</c:v>
              </c:pt>
              <c:pt idx="152">
                <c:v>16
2026-01-07
jan</c:v>
              </c:pt>
              <c:pt idx="153">
                <c:v>17
2026-01-07
jan</c:v>
              </c:pt>
              <c:pt idx="154">
                <c:v>18
2026-01-07
jan</c:v>
              </c:pt>
              <c:pt idx="155">
                <c:v>19
2026-01-07
jan</c:v>
              </c:pt>
              <c:pt idx="156">
                <c:v>2
2026-01-07
jan</c:v>
              </c:pt>
              <c:pt idx="157">
                <c:v>20
2026-01-07
jan</c:v>
              </c:pt>
              <c:pt idx="158">
                <c:v>21
2026-01-07
jan</c:v>
              </c:pt>
              <c:pt idx="159">
                <c:v>22
2026-01-07
jan</c:v>
              </c:pt>
              <c:pt idx="160">
                <c:v>23
2026-01-07
jan</c:v>
              </c:pt>
              <c:pt idx="161">
                <c:v>3
2026-01-07
jan</c:v>
              </c:pt>
              <c:pt idx="162">
                <c:v>4
2026-01-07
jan</c:v>
              </c:pt>
              <c:pt idx="163">
                <c:v>5
2026-01-07
jan</c:v>
              </c:pt>
              <c:pt idx="164">
                <c:v>6
2026-01-07
jan</c:v>
              </c:pt>
              <c:pt idx="165">
                <c:v>7
2026-01-07
jan</c:v>
              </c:pt>
              <c:pt idx="166">
                <c:v>8
2026-01-07
jan</c:v>
              </c:pt>
              <c:pt idx="167">
                <c:v>9
2026-01-07
jan</c:v>
              </c:pt>
              <c:pt idx="168">
                <c:v>0
2026-01-08
jan</c:v>
              </c:pt>
              <c:pt idx="169">
                <c:v>1
2026-01-08
jan</c:v>
              </c:pt>
              <c:pt idx="170">
                <c:v>10
2026-01-08
jan</c:v>
              </c:pt>
              <c:pt idx="171">
                <c:v>11
2026-01-08
jan</c:v>
              </c:pt>
              <c:pt idx="172">
                <c:v>12
2026-01-08
jan</c:v>
              </c:pt>
              <c:pt idx="173">
                <c:v>13
2026-01-08
jan</c:v>
              </c:pt>
              <c:pt idx="174">
                <c:v>14
2026-01-08
jan</c:v>
              </c:pt>
              <c:pt idx="175">
                <c:v>15
2026-01-08
jan</c:v>
              </c:pt>
              <c:pt idx="176">
                <c:v>16
2026-01-08
jan</c:v>
              </c:pt>
              <c:pt idx="177">
                <c:v>17
2026-01-08
jan</c:v>
              </c:pt>
              <c:pt idx="178">
                <c:v>18
2026-01-08
jan</c:v>
              </c:pt>
              <c:pt idx="179">
                <c:v>19
2026-01-08
jan</c:v>
              </c:pt>
              <c:pt idx="180">
                <c:v>2
2026-01-08
jan</c:v>
              </c:pt>
              <c:pt idx="181">
                <c:v>20
2026-01-08
jan</c:v>
              </c:pt>
              <c:pt idx="182">
                <c:v>21
2026-01-08
jan</c:v>
              </c:pt>
              <c:pt idx="183">
                <c:v>22
2026-01-08
jan</c:v>
              </c:pt>
              <c:pt idx="184">
                <c:v>23
2026-01-08
jan</c:v>
              </c:pt>
              <c:pt idx="185">
                <c:v>3
2026-01-08
jan</c:v>
              </c:pt>
              <c:pt idx="186">
                <c:v>4
2026-01-08
jan</c:v>
              </c:pt>
              <c:pt idx="187">
                <c:v>5
2026-01-08
jan</c:v>
              </c:pt>
              <c:pt idx="188">
                <c:v>6
2026-01-08
jan</c:v>
              </c:pt>
              <c:pt idx="189">
                <c:v>7
2026-01-08
jan</c:v>
              </c:pt>
              <c:pt idx="190">
                <c:v>8
2026-01-08
jan</c:v>
              </c:pt>
              <c:pt idx="191">
                <c:v>9
2026-01-08
jan</c:v>
              </c:pt>
              <c:pt idx="192">
                <c:v>0
2026-01-09
jan</c:v>
              </c:pt>
              <c:pt idx="193">
                <c:v>1
2026-01-09
jan</c:v>
              </c:pt>
              <c:pt idx="194">
                <c:v>10
2026-01-09
jan</c:v>
              </c:pt>
              <c:pt idx="195">
                <c:v>11
2026-01-09
jan</c:v>
              </c:pt>
              <c:pt idx="196">
                <c:v>12
2026-01-09
jan</c:v>
              </c:pt>
              <c:pt idx="197">
                <c:v>13
2026-01-09
jan</c:v>
              </c:pt>
              <c:pt idx="198">
                <c:v>14
2026-01-09
jan</c:v>
              </c:pt>
              <c:pt idx="199">
                <c:v>15
2026-01-09
jan</c:v>
              </c:pt>
              <c:pt idx="200">
                <c:v>16
2026-01-09
jan</c:v>
              </c:pt>
              <c:pt idx="201">
                <c:v>17
2026-01-09
jan</c:v>
              </c:pt>
              <c:pt idx="202">
                <c:v>18
2026-01-09
jan</c:v>
              </c:pt>
              <c:pt idx="203">
                <c:v>19
2026-01-09
jan</c:v>
              </c:pt>
              <c:pt idx="204">
                <c:v>2
2026-01-09
jan</c:v>
              </c:pt>
              <c:pt idx="205">
                <c:v>20
2026-01-09
jan</c:v>
              </c:pt>
              <c:pt idx="206">
                <c:v>21
2026-01-09
jan</c:v>
              </c:pt>
              <c:pt idx="207">
                <c:v>22
2026-01-09
jan</c:v>
              </c:pt>
              <c:pt idx="208">
                <c:v>23
2026-01-09
jan</c:v>
              </c:pt>
              <c:pt idx="209">
                <c:v>3
2026-01-09
jan</c:v>
              </c:pt>
              <c:pt idx="210">
                <c:v>4
2026-01-09
jan</c:v>
              </c:pt>
              <c:pt idx="211">
                <c:v>5
2026-01-09
jan</c:v>
              </c:pt>
              <c:pt idx="212">
                <c:v>6
2026-01-09
jan</c:v>
              </c:pt>
              <c:pt idx="213">
                <c:v>7
2026-01-09
jan</c:v>
              </c:pt>
              <c:pt idx="214">
                <c:v>8
2026-01-09
jan</c:v>
              </c:pt>
              <c:pt idx="215">
                <c:v>9
2026-01-09
jan</c:v>
              </c:pt>
              <c:pt idx="216">
                <c:v>0
2026-01-10
jan</c:v>
              </c:pt>
              <c:pt idx="217">
                <c:v>1
2026-01-10
jan</c:v>
              </c:pt>
              <c:pt idx="218">
                <c:v>10
2026-01-10
jan</c:v>
              </c:pt>
              <c:pt idx="219">
                <c:v>11
2026-01-10
jan</c:v>
              </c:pt>
              <c:pt idx="220">
                <c:v>12
2026-01-10
jan</c:v>
              </c:pt>
              <c:pt idx="221">
                <c:v>13
2026-01-10
jan</c:v>
              </c:pt>
              <c:pt idx="222">
                <c:v>14
2026-01-10
jan</c:v>
              </c:pt>
              <c:pt idx="223">
                <c:v>15
2026-01-10
jan</c:v>
              </c:pt>
              <c:pt idx="224">
                <c:v>16
2026-01-10
jan</c:v>
              </c:pt>
              <c:pt idx="225">
                <c:v>17
2026-01-10
jan</c:v>
              </c:pt>
              <c:pt idx="226">
                <c:v>18
2026-01-10
jan</c:v>
              </c:pt>
              <c:pt idx="227">
                <c:v>19
2026-01-10
jan</c:v>
              </c:pt>
              <c:pt idx="228">
                <c:v>2
2026-01-10
jan</c:v>
              </c:pt>
              <c:pt idx="229">
                <c:v>20
2026-01-10
jan</c:v>
              </c:pt>
              <c:pt idx="230">
                <c:v>21
2026-01-10
jan</c:v>
              </c:pt>
              <c:pt idx="231">
                <c:v>22
2026-01-10
jan</c:v>
              </c:pt>
              <c:pt idx="232">
                <c:v>23
2026-01-10
jan</c:v>
              </c:pt>
              <c:pt idx="233">
                <c:v>3
2026-01-10
jan</c:v>
              </c:pt>
              <c:pt idx="234">
                <c:v>4
2026-01-10
jan</c:v>
              </c:pt>
              <c:pt idx="235">
                <c:v>5
2026-01-10
jan</c:v>
              </c:pt>
              <c:pt idx="236">
                <c:v>6
2026-01-10
jan</c:v>
              </c:pt>
              <c:pt idx="237">
                <c:v>7
2026-01-10
jan</c:v>
              </c:pt>
              <c:pt idx="238">
                <c:v>8
2026-01-10
jan</c:v>
              </c:pt>
              <c:pt idx="239">
                <c:v>9
2026-01-10
jan</c:v>
              </c:pt>
            </c:strLit>
          </c:cat>
          <c:val>
            <c:numLit>
              <c:formatCode>General</c:formatCode>
              <c:ptCount val="240"/>
              <c:pt idx="0">
                <c:v>0.89574999999999982</c:v>
              </c:pt>
              <c:pt idx="1">
                <c:v>0.74749999999999994</c:v>
              </c:pt>
              <c:pt idx="2">
                <c:v>0.68337499999999995</c:v>
              </c:pt>
              <c:pt idx="3">
                <c:v>0.68849999999999989</c:v>
              </c:pt>
              <c:pt idx="4">
                <c:v>0.69037499999999996</c:v>
              </c:pt>
              <c:pt idx="5">
                <c:v>0.70374999999999988</c:v>
              </c:pt>
              <c:pt idx="6">
                <c:v>0.73587500000000006</c:v>
              </c:pt>
              <c:pt idx="7">
                <c:v>0.78437499999999993</c:v>
              </c:pt>
              <c:pt idx="8">
                <c:v>0.86125000000000007</c:v>
              </c:pt>
              <c:pt idx="9">
                <c:v>1.7997500000000002</c:v>
              </c:pt>
              <c:pt idx="10">
                <c:v>1.74875</c:v>
              </c:pt>
              <c:pt idx="11">
                <c:v>1.730375</c:v>
              </c:pt>
              <c:pt idx="12">
                <c:v>0.53437500000000004</c:v>
              </c:pt>
              <c:pt idx="13">
                <c:v>1.7150000000000001</c:v>
              </c:pt>
              <c:pt idx="14">
                <c:v>0.80737500000000006</c:v>
              </c:pt>
              <c:pt idx="15">
                <c:v>0.745</c:v>
              </c:pt>
              <c:pt idx="16">
                <c:v>0.70512499999999989</c:v>
              </c:pt>
              <c:pt idx="17">
                <c:v>0.41037499999999999</c:v>
              </c:pt>
              <c:pt idx="18">
                <c:v>0.38750000000000001</c:v>
              </c:pt>
              <c:pt idx="19">
                <c:v>0.37562499999999999</c:v>
              </c:pt>
              <c:pt idx="20">
                <c:v>0.66900000000000004</c:v>
              </c:pt>
              <c:pt idx="21">
                <c:v>0.66949999999999998</c:v>
              </c:pt>
              <c:pt idx="22">
                <c:v>0.672875</c:v>
              </c:pt>
              <c:pt idx="23">
                <c:v>0.67799999999999994</c:v>
              </c:pt>
              <c:pt idx="24">
                <c:v>0.486375</c:v>
              </c:pt>
              <c:pt idx="25">
                <c:v>0.45699999999999996</c:v>
              </c:pt>
              <c:pt idx="26">
                <c:v>1.1832499999999999</c:v>
              </c:pt>
              <c:pt idx="27">
                <c:v>1.1648749999999999</c:v>
              </c:pt>
              <c:pt idx="28">
                <c:v>1.18425</c:v>
              </c:pt>
              <c:pt idx="29">
                <c:v>1.2677499999999999</c:v>
              </c:pt>
              <c:pt idx="30">
                <c:v>1.2975000000000001</c:v>
              </c:pt>
              <c:pt idx="31">
                <c:v>1.36625</c:v>
              </c:pt>
              <c:pt idx="32">
                <c:v>1.4126250000000002</c:v>
              </c:pt>
              <c:pt idx="33">
                <c:v>2.3133750000000002</c:v>
              </c:pt>
              <c:pt idx="34">
                <c:v>2.3406250000000002</c:v>
              </c:pt>
              <c:pt idx="35">
                <c:v>2.3427500000000001</c:v>
              </c:pt>
              <c:pt idx="36">
                <c:v>0.44337500000000002</c:v>
              </c:pt>
              <c:pt idx="37">
                <c:v>2.3338749999999999</c:v>
              </c:pt>
              <c:pt idx="38">
                <c:v>1.3956250000000001</c:v>
              </c:pt>
              <c:pt idx="39">
                <c:v>1.3571250000000001</c:v>
              </c:pt>
              <c:pt idx="40">
                <c:v>1.2397499999999999</c:v>
              </c:pt>
              <c:pt idx="41">
                <c:v>0.42162499999999997</c:v>
              </c:pt>
              <c:pt idx="42">
                <c:v>0.42237500000000006</c:v>
              </c:pt>
              <c:pt idx="43">
                <c:v>0.49275000000000002</c:v>
              </c:pt>
              <c:pt idx="44">
                <c:v>0.86162500000000009</c:v>
              </c:pt>
              <c:pt idx="45">
                <c:v>1.1183750000000001</c:v>
              </c:pt>
              <c:pt idx="46">
                <c:v>1.285625</c:v>
              </c:pt>
              <c:pt idx="47">
                <c:v>1.3075000000000001</c:v>
              </c:pt>
              <c:pt idx="48">
                <c:v>0.83824999999999994</c:v>
              </c:pt>
              <c:pt idx="49">
                <c:v>0.94725000000000004</c:v>
              </c:pt>
              <c:pt idx="50">
                <c:v>1.4913750000000001</c:v>
              </c:pt>
              <c:pt idx="51">
                <c:v>1.4710000000000001</c:v>
              </c:pt>
              <c:pt idx="52">
                <c:v>1.4588749999999999</c:v>
              </c:pt>
              <c:pt idx="53">
                <c:v>1.4513750000000001</c:v>
              </c:pt>
              <c:pt idx="54">
                <c:v>1.4801250000000001</c:v>
              </c:pt>
              <c:pt idx="55">
                <c:v>1.5260000000000002</c:v>
              </c:pt>
              <c:pt idx="56">
                <c:v>1.57525</c:v>
              </c:pt>
              <c:pt idx="57">
                <c:v>2.5401249999999997</c:v>
              </c:pt>
              <c:pt idx="58">
                <c:v>2.5505</c:v>
              </c:pt>
              <c:pt idx="59">
                <c:v>2.4938750000000001</c:v>
              </c:pt>
              <c:pt idx="60">
                <c:v>0.94700000000000006</c:v>
              </c:pt>
              <c:pt idx="61">
                <c:v>2.4272499999999999</c:v>
              </c:pt>
              <c:pt idx="62">
                <c:v>1.4935</c:v>
              </c:pt>
              <c:pt idx="63">
                <c:v>1.4888750000000002</c:v>
              </c:pt>
              <c:pt idx="64">
                <c:v>1.445875</c:v>
              </c:pt>
              <c:pt idx="65">
                <c:v>0.94650000000000012</c:v>
              </c:pt>
              <c:pt idx="66">
                <c:v>0.90024999999999999</c:v>
              </c:pt>
              <c:pt idx="67">
                <c:v>0.79362500000000002</c:v>
              </c:pt>
              <c:pt idx="68">
                <c:v>1.1588750000000001</c:v>
              </c:pt>
              <c:pt idx="69">
                <c:v>1.2382499999999999</c:v>
              </c:pt>
              <c:pt idx="70">
                <c:v>1.3634999999999999</c:v>
              </c:pt>
              <c:pt idx="71">
                <c:v>1.4478750000000002</c:v>
              </c:pt>
              <c:pt idx="72">
                <c:v>1.1811250000000002</c:v>
              </c:pt>
              <c:pt idx="73">
                <c:v>1.1485000000000001</c:v>
              </c:pt>
              <c:pt idx="74">
                <c:v>1.5274999999999999</c:v>
              </c:pt>
              <c:pt idx="75">
                <c:v>1.49125</c:v>
              </c:pt>
              <c:pt idx="76">
                <c:v>1.47875</c:v>
              </c:pt>
              <c:pt idx="77">
                <c:v>1.4530000000000001</c:v>
              </c:pt>
              <c:pt idx="78">
                <c:v>1.50725</c:v>
              </c:pt>
              <c:pt idx="79">
                <c:v>1.5122499999999999</c:v>
              </c:pt>
              <c:pt idx="80">
                <c:v>1.5835000000000001</c:v>
              </c:pt>
              <c:pt idx="81">
                <c:v>2.6215000000000006</c:v>
              </c:pt>
              <c:pt idx="82">
                <c:v>2.647125</c:v>
              </c:pt>
              <c:pt idx="83">
                <c:v>2.6335000000000002</c:v>
              </c:pt>
              <c:pt idx="84">
                <c:v>1.14575</c:v>
              </c:pt>
              <c:pt idx="85">
                <c:v>2.5656249999999998</c:v>
              </c:pt>
              <c:pt idx="86">
                <c:v>1.5736250000000003</c:v>
              </c:pt>
              <c:pt idx="87">
                <c:v>1.536875</c:v>
              </c:pt>
              <c:pt idx="88">
                <c:v>1.4756250000000002</c:v>
              </c:pt>
              <c:pt idx="89">
                <c:v>1.1276250000000001</c:v>
              </c:pt>
              <c:pt idx="90">
                <c:v>1.0998750000000002</c:v>
              </c:pt>
              <c:pt idx="91">
                <c:v>1.106625</c:v>
              </c:pt>
              <c:pt idx="92">
                <c:v>1.4008750000000001</c:v>
              </c:pt>
              <c:pt idx="93">
                <c:v>1.4260000000000002</c:v>
              </c:pt>
              <c:pt idx="94">
                <c:v>1.4421249999999999</c:v>
              </c:pt>
              <c:pt idx="95">
                <c:v>1.516375</c:v>
              </c:pt>
              <c:pt idx="96">
                <c:v>1.2149999999999999</c:v>
              </c:pt>
              <c:pt idx="97">
                <c:v>1.1812500000000001</c:v>
              </c:pt>
              <c:pt idx="98">
                <c:v>2.0058750000000001</c:v>
              </c:pt>
              <c:pt idx="99">
                <c:v>1.949875</c:v>
              </c:pt>
              <c:pt idx="100">
                <c:v>1.9284999999999999</c:v>
              </c:pt>
              <c:pt idx="101">
                <c:v>1.9762499999999998</c:v>
              </c:pt>
              <c:pt idx="102">
                <c:v>2.1291250000000002</c:v>
              </c:pt>
              <c:pt idx="103">
                <c:v>2.5171250000000001</c:v>
              </c:pt>
              <c:pt idx="104">
                <c:v>2.7250000000000001</c:v>
              </c:pt>
              <c:pt idx="105">
                <c:v>3.6480000000000001</c:v>
              </c:pt>
              <c:pt idx="106">
                <c:v>3.5597500000000002</c:v>
              </c:pt>
              <c:pt idx="107">
                <c:v>3.2228750000000006</c:v>
              </c:pt>
              <c:pt idx="108">
                <c:v>1.1595</c:v>
              </c:pt>
              <c:pt idx="109">
                <c:v>2.8886250000000002</c:v>
              </c:pt>
              <c:pt idx="110">
                <c:v>1.8482499999999999</c:v>
              </c:pt>
              <c:pt idx="111">
                <c:v>1.7991250000000001</c:v>
              </c:pt>
              <c:pt idx="112">
                <c:v>1.6820000000000002</c:v>
              </c:pt>
              <c:pt idx="113">
                <c:v>1.1576250000000001</c:v>
              </c:pt>
              <c:pt idx="114">
                <c:v>1.1687500000000002</c:v>
              </c:pt>
              <c:pt idx="115">
                <c:v>1.2001249999999999</c:v>
              </c:pt>
              <c:pt idx="116">
                <c:v>1.6607499999999999</c:v>
              </c:pt>
              <c:pt idx="117">
                <c:v>1.850125</c:v>
              </c:pt>
              <c:pt idx="118">
                <c:v>2.0542500000000001</c:v>
              </c:pt>
              <c:pt idx="119">
                <c:v>2.0633750000000002</c:v>
              </c:pt>
              <c:pt idx="120">
                <c:v>1.322875</c:v>
              </c:pt>
              <c:pt idx="121">
                <c:v>1.3287499999999999</c:v>
              </c:pt>
              <c:pt idx="122">
                <c:v>2.0892499999999998</c:v>
              </c:pt>
              <c:pt idx="123">
                <c:v>2.0183749999999998</c:v>
              </c:pt>
              <c:pt idx="124">
                <c:v>1.9133749999999998</c:v>
              </c:pt>
              <c:pt idx="125">
                <c:v>1.8589999999999998</c:v>
              </c:pt>
              <c:pt idx="126">
                <c:v>1.8636249999999999</c:v>
              </c:pt>
              <c:pt idx="127">
                <c:v>1.9948750000000002</c:v>
              </c:pt>
              <c:pt idx="128">
                <c:v>2.3098749999999999</c:v>
              </c:pt>
              <c:pt idx="129">
                <c:v>3.3838750000000006</c:v>
              </c:pt>
              <c:pt idx="130">
                <c:v>3.3450000000000002</c:v>
              </c:pt>
              <c:pt idx="131">
                <c:v>2.8741250000000007</c:v>
              </c:pt>
              <c:pt idx="132">
                <c:v>1.3002500000000001</c:v>
              </c:pt>
              <c:pt idx="133">
                <c:v>2.6515000000000004</c:v>
              </c:pt>
              <c:pt idx="134">
                <c:v>1.6567500000000002</c:v>
              </c:pt>
              <c:pt idx="135">
                <c:v>1.5975000000000001</c:v>
              </c:pt>
              <c:pt idx="136">
                <c:v>1.509625</c:v>
              </c:pt>
              <c:pt idx="137">
                <c:v>1.2866250000000001</c:v>
              </c:pt>
              <c:pt idx="138">
                <c:v>1.3087499999999999</c:v>
              </c:pt>
              <c:pt idx="139">
                <c:v>1.3512499999999998</c:v>
              </c:pt>
              <c:pt idx="140">
                <c:v>1.7756250000000002</c:v>
              </c:pt>
              <c:pt idx="141">
                <c:v>1.9366249999999998</c:v>
              </c:pt>
              <c:pt idx="142">
                <c:v>2.2196250000000002</c:v>
              </c:pt>
              <c:pt idx="143">
                <c:v>2.2287499999999998</c:v>
              </c:pt>
              <c:pt idx="144">
                <c:v>1.2295</c:v>
              </c:pt>
              <c:pt idx="145">
                <c:v>1.1793750000000001</c:v>
              </c:pt>
              <c:pt idx="146">
                <c:v>1.6683749999999999</c:v>
              </c:pt>
              <c:pt idx="147">
                <c:v>1.5995000000000001</c:v>
              </c:pt>
              <c:pt idx="148">
                <c:v>1.5643750000000001</c:v>
              </c:pt>
              <c:pt idx="149">
                <c:v>1.5282500000000001</c:v>
              </c:pt>
              <c:pt idx="150">
                <c:v>1.543625</c:v>
              </c:pt>
              <c:pt idx="151">
                <c:v>1.5938750000000002</c:v>
              </c:pt>
              <c:pt idx="152">
                <c:v>1.6363750000000001</c:v>
              </c:pt>
              <c:pt idx="153">
                <c:v>2.6850000000000005</c:v>
              </c:pt>
              <c:pt idx="154">
                <c:v>2.6748750000000006</c:v>
              </c:pt>
              <c:pt idx="155">
                <c:v>2.5907500000000008</c:v>
              </c:pt>
              <c:pt idx="156">
                <c:v>1.1460000000000001</c:v>
              </c:pt>
              <c:pt idx="157">
                <c:v>2.4128750000000001</c:v>
              </c:pt>
              <c:pt idx="158">
                <c:v>1.4136250000000001</c:v>
              </c:pt>
              <c:pt idx="159">
                <c:v>1.3746250000000002</c:v>
              </c:pt>
              <c:pt idx="160">
                <c:v>1.2641250000000002</c:v>
              </c:pt>
              <c:pt idx="161">
                <c:v>1.11425</c:v>
              </c:pt>
              <c:pt idx="162">
                <c:v>1.106125</c:v>
              </c:pt>
              <c:pt idx="163">
                <c:v>1.1443749999999999</c:v>
              </c:pt>
              <c:pt idx="164">
                <c:v>1.507125</c:v>
              </c:pt>
              <c:pt idx="165">
                <c:v>1.575</c:v>
              </c:pt>
              <c:pt idx="166">
                <c:v>1.6641250000000003</c:v>
              </c:pt>
              <c:pt idx="167">
                <c:v>1.6900000000000002</c:v>
              </c:pt>
              <c:pt idx="168">
                <c:v>0.94162500000000016</c:v>
              </c:pt>
              <c:pt idx="169">
                <c:v>1.0082499999999999</c:v>
              </c:pt>
              <c:pt idx="170">
                <c:v>2.5838749999999999</c:v>
              </c:pt>
              <c:pt idx="171">
                <c:v>2.63225</c:v>
              </c:pt>
              <c:pt idx="172">
                <c:v>2.6991250000000004</c:v>
              </c:pt>
              <c:pt idx="173">
                <c:v>2.8480000000000008</c:v>
              </c:pt>
              <c:pt idx="174">
                <c:v>3.1126250000000004</c:v>
              </c:pt>
              <c:pt idx="175">
                <c:v>3.1110000000000007</c:v>
              </c:pt>
              <c:pt idx="176">
                <c:v>3.0650000000000004</c:v>
              </c:pt>
              <c:pt idx="177">
                <c:v>3.6986250000000003</c:v>
              </c:pt>
              <c:pt idx="178">
                <c:v>3.3772500000000005</c:v>
              </c:pt>
              <c:pt idx="179">
                <c:v>2.8158750000000006</c:v>
              </c:pt>
              <c:pt idx="180">
                <c:v>1.047625</c:v>
              </c:pt>
              <c:pt idx="181">
                <c:v>2.4692500000000002</c:v>
              </c:pt>
              <c:pt idx="182">
                <c:v>1.5251250000000001</c:v>
              </c:pt>
              <c:pt idx="183">
                <c:v>1.4890000000000001</c:v>
              </c:pt>
              <c:pt idx="184">
                <c:v>1.3722500000000002</c:v>
              </c:pt>
              <c:pt idx="185">
                <c:v>1.0803750000000001</c:v>
              </c:pt>
              <c:pt idx="186">
                <c:v>1.0090000000000001</c:v>
              </c:pt>
              <c:pt idx="187">
                <c:v>1.1501250000000001</c:v>
              </c:pt>
              <c:pt idx="188">
                <c:v>1.5565000000000002</c:v>
              </c:pt>
              <c:pt idx="189">
                <c:v>1.8256250000000001</c:v>
              </c:pt>
              <c:pt idx="190">
                <c:v>2.2188749999999997</c:v>
              </c:pt>
              <c:pt idx="191">
                <c:v>2.4417499999999999</c:v>
              </c:pt>
              <c:pt idx="192">
                <c:v>1.0858750000000001</c:v>
              </c:pt>
              <c:pt idx="193">
                <c:v>1.012</c:v>
              </c:pt>
              <c:pt idx="194">
                <c:v>1.5201249999999999</c:v>
              </c:pt>
              <c:pt idx="195">
                <c:v>1.4481250000000001</c:v>
              </c:pt>
              <c:pt idx="196">
                <c:v>1.430625</c:v>
              </c:pt>
              <c:pt idx="197">
                <c:v>1.428625</c:v>
              </c:pt>
              <c:pt idx="198">
                <c:v>1.431125</c:v>
              </c:pt>
              <c:pt idx="199">
                <c:v>1.443875</c:v>
              </c:pt>
              <c:pt idx="200">
                <c:v>1.4626250000000001</c:v>
              </c:pt>
              <c:pt idx="201">
                <c:v>2.3798750000000002</c:v>
              </c:pt>
              <c:pt idx="202">
                <c:v>2.3616250000000001</c:v>
              </c:pt>
              <c:pt idx="203">
                <c:v>2.3183750000000001</c:v>
              </c:pt>
              <c:pt idx="204">
                <c:v>0.88737500000000002</c:v>
              </c:pt>
              <c:pt idx="205">
                <c:v>2.2905000000000002</c:v>
              </c:pt>
              <c:pt idx="206">
                <c:v>1.3932500000000001</c:v>
              </c:pt>
              <c:pt idx="207">
                <c:v>1.3922500000000002</c:v>
              </c:pt>
              <c:pt idx="208">
                <c:v>1.33</c:v>
              </c:pt>
              <c:pt idx="209">
                <c:v>0.82662499999999994</c:v>
              </c:pt>
              <c:pt idx="210">
                <c:v>0.79862500000000003</c:v>
              </c:pt>
              <c:pt idx="211">
                <c:v>0.88012499999999994</c:v>
              </c:pt>
              <c:pt idx="212">
                <c:v>1.320875</c:v>
              </c:pt>
              <c:pt idx="213">
                <c:v>1.4301250000000001</c:v>
              </c:pt>
              <c:pt idx="214">
                <c:v>1.4802500000000003</c:v>
              </c:pt>
              <c:pt idx="215">
                <c:v>1.476375</c:v>
              </c:pt>
              <c:pt idx="216">
                <c:v>1.0316250000000002</c:v>
              </c:pt>
              <c:pt idx="217">
                <c:v>1.0033749999999999</c:v>
              </c:pt>
              <c:pt idx="218">
                <c:v>1.5487500000000001</c:v>
              </c:pt>
              <c:pt idx="219">
                <c:v>1.5854999999999999</c:v>
              </c:pt>
              <c:pt idx="220">
                <c:v>1.5856249999999998</c:v>
              </c:pt>
              <c:pt idx="221">
                <c:v>1.6208749999999998</c:v>
              </c:pt>
              <c:pt idx="222">
                <c:v>1.6712499999999999</c:v>
              </c:pt>
              <c:pt idx="223">
                <c:v>1.734375</c:v>
              </c:pt>
              <c:pt idx="224">
                <c:v>1.8383749999999999</c:v>
              </c:pt>
              <c:pt idx="225">
                <c:v>2.8190000000000004</c:v>
              </c:pt>
              <c:pt idx="226">
                <c:v>2.7945000000000002</c:v>
              </c:pt>
              <c:pt idx="227">
                <c:v>2.7141250000000006</c:v>
              </c:pt>
              <c:pt idx="228">
                <c:v>0.97049999999999992</c:v>
              </c:pt>
              <c:pt idx="229">
                <c:v>2.6411250000000002</c:v>
              </c:pt>
              <c:pt idx="230">
                <c:v>1.70025</c:v>
              </c:pt>
              <c:pt idx="231">
                <c:v>1.6484999999999999</c:v>
              </c:pt>
              <c:pt idx="232">
                <c:v>1.56</c:v>
              </c:pt>
              <c:pt idx="233">
                <c:v>0.97324999999999995</c:v>
              </c:pt>
              <c:pt idx="234">
                <c:v>0.97299999999999998</c:v>
              </c:pt>
              <c:pt idx="235">
                <c:v>0.97524999999999995</c:v>
              </c:pt>
              <c:pt idx="236">
                <c:v>1.2936250000000002</c:v>
              </c:pt>
              <c:pt idx="237">
                <c:v>1.3588749999999998</c:v>
              </c:pt>
              <c:pt idx="238">
                <c:v>1.4369999999999998</c:v>
              </c:pt>
              <c:pt idx="239">
                <c:v>1.504875</c:v>
              </c:pt>
            </c:numLit>
          </c:val>
          <c:smooth val="0"/>
          <c:extLst>
            <c:ext xmlns:c16="http://schemas.microsoft.com/office/drawing/2014/chart" uri="{C3380CC4-5D6E-409C-BE32-E72D297353CC}">
              <c16:uniqueId val="{00000002-3A18-422A-97FE-836848D6E1F0}"/>
            </c:ext>
          </c:extLst>
        </c:ser>
        <c:dLbls>
          <c:showLegendKey val="0"/>
          <c:showVal val="0"/>
          <c:showCatName val="0"/>
          <c:showSerName val="0"/>
          <c:showPercent val="0"/>
          <c:showBubbleSize val="0"/>
        </c:dLbls>
        <c:marker val="1"/>
        <c:smooth val="0"/>
        <c:axId val="1657812751"/>
        <c:axId val="1653015807"/>
      </c:lineChart>
      <c:valAx>
        <c:axId val="491178143"/>
        <c:scaling>
          <c:orientation val="minMax"/>
        </c:scaling>
        <c:delete val="0"/>
        <c:axPos val="l"/>
        <c:numFmt formatCode="#,##0\ \k\W\h"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491160863"/>
        <c:crosses val="autoZero"/>
        <c:crossBetween val="between"/>
      </c:valAx>
      <c:catAx>
        <c:axId val="491160863"/>
        <c:scaling>
          <c:orientation val="minMax"/>
        </c:scaling>
        <c:delete val="0"/>
        <c:axPos val="b"/>
        <c:numFmt formatCode="General" sourceLinked="0"/>
        <c:majorTickMark val="out"/>
        <c:minorTickMark val="none"/>
        <c:tickLblPos val="nextTo"/>
        <c:spPr>
          <a:noFill/>
          <a:ln w="9525" cap="flat" cmpd="sng" algn="ctr">
            <a:noFill/>
            <a:round/>
          </a:ln>
          <a:effectLst/>
        </c:spPr>
        <c:txPr>
          <a:bodyPr rot="-27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491178143"/>
        <c:crosses val="autoZero"/>
        <c:auto val="1"/>
        <c:lblAlgn val="ctr"/>
        <c:lblOffset val="100"/>
        <c:noMultiLvlLbl val="0"/>
        <c:extLst>
          <c:ext xmlns:c15="http://schemas.microsoft.com/office/drawing/2012/chart" uri="{F40574EE-89B7-4290-83BB-5DA773EAF853}">
            <c15:numFmt c:formatCode="General" c:sourceLinked="1"/>
          </c:ext>
        </c:extLst>
      </c:catAx>
      <c:valAx>
        <c:axId val="1653015807"/>
        <c:scaling>
          <c:orientation val="minMax"/>
        </c:scaling>
        <c:delete val="0"/>
        <c:axPos val="r"/>
        <c:numFmt formatCode="#,##0.00\ &quot;kr.&quot;"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1657812751"/>
        <c:crosses val="max"/>
        <c:crossBetween val="between"/>
      </c:valAx>
      <c:catAx>
        <c:axId val="1657812751"/>
        <c:scaling>
          <c:orientation val="minMax"/>
        </c:scaling>
        <c:delete val="1"/>
        <c:axPos val="b"/>
        <c:numFmt formatCode="General" sourceLinked="0"/>
        <c:majorTickMark val="out"/>
        <c:minorTickMark val="none"/>
        <c:tickLblPos val="nextTo"/>
        <c:crossAx val="1653015807"/>
        <c:crosses val="autoZero"/>
        <c:auto val="1"/>
        <c:lblAlgn val="ctr"/>
        <c:lblOffset val="100"/>
        <c:noMultiLvlLbl val="0"/>
        <c:extLst>
          <c:ext xmlns:c15="http://schemas.microsoft.com/office/drawing/2012/chart" uri="{F40574EE-89B7-4290-83BB-5DA773EAF853}">
            <c15:numFmt c:formatCode="General" c:sourceLinked="1"/>
          </c:ext>
        </c:extLst>
      </c:catAx>
      <c:spPr>
        <a:noFill/>
        <a:ln>
          <a:noFill/>
        </a:ln>
        <a:effectLst/>
      </c:spPr>
    </c:plotArea>
    <c:legend>
      <c:legendPos val="l"/>
      <c:layout>
        <c:manualLayout>
          <c:xMode val="edge"/>
          <c:yMode val="edge"/>
          <c:x val="0.13419612523984625"/>
          <c:y val="5.0327403061888751E-2"/>
          <c:w val="0.21434079664247349"/>
          <c:h val="5.7728320556317159E-2"/>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da-DK"/>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da-DK"/>
    </a:p>
  </c:txPr>
  <c:extLst>
    <c:ext xmlns:c15="http://schemas.microsoft.com/office/drawing/2012/chart" uri="{723BEF56-08C2-4564-9609-F4CBC75E7E54}">
      <c15:pivotSource>
        <c15:name>[Elindsigt2.2.xlsx]PivotChartTable3</c15:name>
        <c15:fmtId val="0"/>
      </c15:pivotSource>
      <c15:pivotOptions>
        <c15:dropZoneFilter val="1"/>
        <c15:dropZonesVisible val="1"/>
      </c15: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a-DK"/>
              <a:t>Størst timeforbrug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a-DK"/>
        </a:p>
      </c:txPr>
    </c:title>
    <c:autoTitleDeleted val="0"/>
    <c:pivotFmts>
      <c:pivotFmt>
        <c:idx val="0"/>
        <c:spPr>
          <a:solidFill>
            <a:schemeClr val="accent1"/>
          </a:solidFill>
          <a:ln>
            <a:noFill/>
          </a:ln>
          <a:effectLst/>
        </c:spPr>
        <c:marker>
          <c:symbol val="none"/>
        </c:marker>
        <c:dLbl>
          <c:idx val="0"/>
          <c:numFmt formatCode="0.00\ &quot;kWh&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4"/>
        <c:spPr>
          <a:solidFill>
            <a:srgbClr val="B55A3C"/>
          </a:solidFill>
          <a:ln>
            <a:noFill/>
          </a:ln>
          <a:effectLst/>
        </c:spPr>
        <c:marker>
          <c:symbol val="none"/>
        </c:marker>
        <c:dLbl>
          <c:idx val="0"/>
          <c:numFmt formatCode="0.00\ &quot;kWh&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6"/>
        <c:spPr>
          <a:solidFill>
            <a:srgbClr val="5F7C8A"/>
          </a:solidFill>
          <a:ln>
            <a:noFill/>
          </a:ln>
          <a:effectLst/>
        </c:spPr>
        <c:marker>
          <c:symbol val="none"/>
        </c:marker>
        <c:dLbl>
          <c:idx val="0"/>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7"/>
        <c:spPr>
          <a:solidFill>
            <a:srgbClr val="5F7C8A"/>
          </a:solidFill>
          <a:ln>
            <a:noFill/>
          </a:ln>
          <a:effectLst/>
        </c:spPr>
        <c:marker>
          <c:symbol val="none"/>
        </c:marker>
        <c:dLbl>
          <c:idx val="0"/>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8"/>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4492908348909453"/>
          <c:y val="0.15309672929714682"/>
          <c:w val="0.75507091651090552"/>
          <c:h val="0.79587102760380435"/>
        </c:manualLayout>
      </c:layout>
      <c:barChart>
        <c:barDir val="bar"/>
        <c:grouping val="clustered"/>
        <c:varyColors val="0"/>
        <c:ser>
          <c:idx val="0"/>
          <c:order val="0"/>
          <c:tx>
            <c:v>TOTAL beløb pr. time u. elafgift m. moms</c:v>
          </c:tx>
          <c:spPr>
            <a:solidFill>
              <a:srgbClr val="5F7C8A"/>
            </a:solidFill>
            <a:ln>
              <a:noFill/>
            </a:ln>
            <a:effectLst/>
          </c:spPr>
          <c:invertIfNegative val="0"/>
          <c:dLbls>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6"/>
              <c:pt idx="0">
                <c:v>2026-01-03 10:00</c:v>
              </c:pt>
              <c:pt idx="1">
                <c:v>2026-01-04 23:00</c:v>
              </c:pt>
              <c:pt idx="2">
                <c:v>2026-01-03 11:00</c:v>
              </c:pt>
              <c:pt idx="3">
                <c:v>2026-01-05 01:00</c:v>
              </c:pt>
              <c:pt idx="4">
                <c:v>2026-01-05</c:v>
              </c:pt>
              <c:pt idx="5">
                <c:v>2026-01-05 02:00</c:v>
              </c:pt>
            </c:strLit>
          </c:cat>
          <c:val>
            <c:numLit>
              <c:formatCode>General</c:formatCode>
              <c:ptCount val="6"/>
              <c:pt idx="0">
                <c:v>6.01024125</c:v>
              </c:pt>
              <c:pt idx="1">
                <c:v>5.9762812500000004</c:v>
              </c:pt>
              <c:pt idx="2">
                <c:v>10.34113</c:v>
              </c:pt>
              <c:pt idx="3">
                <c:v>12.981937500000001</c:v>
              </c:pt>
              <c:pt idx="4">
                <c:v>13.365</c:v>
              </c:pt>
              <c:pt idx="5">
                <c:v>12.7545</c:v>
              </c:pt>
            </c:numLit>
          </c:val>
          <c:extLst>
            <c:ext xmlns:c16="http://schemas.microsoft.com/office/drawing/2014/chart" uri="{C3380CC4-5D6E-409C-BE32-E72D297353CC}">
              <c16:uniqueId val="{00000000-F610-4FDD-8E3D-3F9101B7DA30}"/>
            </c:ext>
          </c:extLst>
        </c:ser>
        <c:ser>
          <c:idx val="1"/>
          <c:order val="1"/>
          <c:tx>
            <c:v>SUM Forbrug</c:v>
          </c:tx>
          <c:spPr>
            <a:solidFill>
              <a:srgbClr val="B55A3C"/>
            </a:solidFill>
            <a:ln>
              <a:noFill/>
            </a:ln>
            <a:effectLst/>
          </c:spPr>
          <c:invertIfNegative val="0"/>
          <c:dLbls>
            <c:numFmt formatCode="0.00\ &quot;kWh&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6"/>
              <c:pt idx="0">
                <c:v>2026-01-03 10:00</c:v>
              </c:pt>
              <c:pt idx="1">
                <c:v>2026-01-04 23:00</c:v>
              </c:pt>
              <c:pt idx="2">
                <c:v>2026-01-03 11:00</c:v>
              </c:pt>
              <c:pt idx="3">
                <c:v>2026-01-05 01:00</c:v>
              </c:pt>
              <c:pt idx="4">
                <c:v>2026-01-05</c:v>
              </c:pt>
              <c:pt idx="5">
                <c:v>2026-01-05 02:00</c:v>
              </c:pt>
            </c:strLit>
          </c:cat>
          <c:val>
            <c:numLit>
              <c:formatCode>General</c:formatCode>
              <c:ptCount val="6"/>
              <c:pt idx="0">
                <c:v>4.03</c:v>
              </c:pt>
              <c:pt idx="1">
                <c:v>4.05</c:v>
              </c:pt>
              <c:pt idx="2">
                <c:v>7.03</c:v>
              </c:pt>
              <c:pt idx="3">
                <c:v>10.99</c:v>
              </c:pt>
              <c:pt idx="4">
                <c:v>11</c:v>
              </c:pt>
              <c:pt idx="5">
                <c:v>11</c:v>
              </c:pt>
            </c:numLit>
          </c:val>
          <c:extLst>
            <c:ext xmlns:c16="http://schemas.microsoft.com/office/drawing/2014/chart" uri="{C3380CC4-5D6E-409C-BE32-E72D297353CC}">
              <c16:uniqueId val="{00000001-F610-4FDD-8E3D-3F9101B7DA30}"/>
            </c:ext>
          </c:extLst>
        </c:ser>
        <c:dLbls>
          <c:showLegendKey val="0"/>
          <c:showVal val="0"/>
          <c:showCatName val="0"/>
          <c:showSerName val="0"/>
          <c:showPercent val="0"/>
          <c:showBubbleSize val="0"/>
        </c:dLbls>
        <c:gapWidth val="20"/>
        <c:axId val="505965087"/>
        <c:axId val="505966527"/>
      </c:barChart>
      <c:catAx>
        <c:axId val="505965087"/>
        <c:scaling>
          <c:orientation val="minMax"/>
        </c:scaling>
        <c:delete val="0"/>
        <c:axPos val="l"/>
        <c:numFmt formatCode="General" sourceLinked="0"/>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505966527"/>
        <c:crosses val="autoZero"/>
        <c:auto val="1"/>
        <c:lblAlgn val="ctr"/>
        <c:lblOffset val="100"/>
        <c:noMultiLvlLbl val="0"/>
        <c:extLst>
          <c:ext xmlns:c15="http://schemas.microsoft.com/office/drawing/2012/chart" uri="{F40574EE-89B7-4290-83BB-5DA773EAF853}">
            <c15:numFmt c:formatCode="General" c:sourceLinked="1"/>
          </c:ext>
        </c:extLst>
      </c:catAx>
      <c:valAx>
        <c:axId val="505966527"/>
        <c:scaling>
          <c:orientation val="minMax"/>
        </c:scaling>
        <c:delete val="1"/>
        <c:axPos val="b"/>
        <c:numFmt formatCode="General" sourceLinked="0"/>
        <c:majorTickMark val="none"/>
        <c:minorTickMark val="none"/>
        <c:tickLblPos val="nextTo"/>
        <c:crossAx val="505965087"/>
        <c:crosses val="autoZero"/>
        <c:crossBetween val="between"/>
        <c:extLst>
          <c:ext xmlns:c15="http://schemas.microsoft.com/office/drawing/2012/chart" uri="{F40574EE-89B7-4290-83BB-5DA773EAF853}">
            <c15:numFmt c:formatCode="General" c:sourceLinked="1"/>
          </c:ext>
        </c:extLst>
      </c:valAx>
      <c:spPr>
        <a:noFill/>
        <a:ln>
          <a:noFill/>
        </a:ln>
        <a:effectLst/>
      </c:spPr>
    </c:plotArea>
    <c:plotVisOnly val="1"/>
    <c:dispBlanksAs val="gap"/>
    <c:showDLblsOverMax val="0"/>
    <c:extLst/>
  </c:chart>
  <c:spPr>
    <a:solidFill>
      <a:srgbClr val="B55A3C">
        <a:lumMod val="20000"/>
        <a:lumOff val="80000"/>
      </a:srgbClr>
    </a:solidFill>
    <a:ln w="9525" cap="flat" cmpd="sng" algn="ctr">
      <a:solidFill>
        <a:schemeClr val="tx1">
          <a:lumMod val="15000"/>
          <a:lumOff val="85000"/>
        </a:schemeClr>
      </a:solidFill>
      <a:round/>
    </a:ln>
    <a:effectLst/>
  </c:spPr>
  <c:txPr>
    <a:bodyPr/>
    <a:lstStyle/>
    <a:p>
      <a:pPr>
        <a:defRPr/>
      </a:pPr>
      <a:endParaRPr lang="da-DK"/>
    </a:p>
  </c:txPr>
  <c:extLst>
    <c:ext xmlns:c15="http://schemas.microsoft.com/office/drawing/2012/chart" uri="{723BEF56-08C2-4564-9609-F4CBC75E7E54}">
      <c15:pivotSource>
        <c15:name>[Elindsigt2.2.xlsx]PivotChartTable4</c15:name>
        <c15:fmtId val="0"/>
      </c15:pivotSource>
      <c15:pivotOptions>
        <c15:dropZoneFilter val="1"/>
        <c15:dropZonesVisible val="1"/>
      </c15: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a-DK"/>
              <a:t>Dyreste timeforbrug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a-DK"/>
        </a:p>
      </c:txPr>
    </c:title>
    <c:autoTitleDeleted val="0"/>
    <c:pivotFmts>
      <c:pivotFmt>
        <c:idx val="0"/>
        <c:spPr>
          <a:solidFill>
            <a:schemeClr val="accent1"/>
          </a:solidFill>
          <a:ln>
            <a:noFill/>
          </a:ln>
          <a:effectLst/>
        </c:spPr>
        <c:marker>
          <c:symbol val="none"/>
        </c:marker>
        <c:dLbl>
          <c:idx val="0"/>
          <c:numFmt formatCode="0.00\ &quot;kWh&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numFmt formatCode="0.00\ &quot;kWh&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6"/>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7"/>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8"/>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9"/>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30"/>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31"/>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32"/>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33"/>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34"/>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35"/>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36"/>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37"/>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38"/>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39"/>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40"/>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41"/>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42"/>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43"/>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44"/>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45"/>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46"/>
        <c:spPr>
          <a:solidFill>
            <a:schemeClr val="accent1"/>
          </a:solidFill>
          <a:ln>
            <a:noFill/>
          </a:ln>
          <a:effectLst/>
        </c:spPr>
        <c:marker>
          <c:symbol val="none"/>
        </c:marker>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4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4492908348909453"/>
          <c:y val="0.15309672929714682"/>
          <c:w val="0.75507091651090552"/>
          <c:h val="0.79587102760380435"/>
        </c:manualLayout>
      </c:layout>
      <c:barChart>
        <c:barDir val="bar"/>
        <c:grouping val="clustered"/>
        <c:varyColors val="0"/>
        <c:ser>
          <c:idx val="0"/>
          <c:order val="0"/>
          <c:tx>
            <c:v>SUM Forbrug</c:v>
          </c:tx>
          <c:spPr>
            <a:solidFill>
              <a:schemeClr val="accent1"/>
            </a:solidFill>
            <a:ln>
              <a:noFill/>
            </a:ln>
            <a:effectLst/>
          </c:spPr>
          <c:invertIfNegative val="0"/>
          <c:dLbls>
            <c:numFmt formatCode="0.00\ &quot;kWh&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2026-01-05 17:00</c:v>
              </c:pt>
              <c:pt idx="1">
                <c:v>2026-01-03 11:00</c:v>
              </c:pt>
              <c:pt idx="2">
                <c:v>2026-01-05 02:00</c:v>
              </c:pt>
              <c:pt idx="3">
                <c:v>2026-01-05 01:00</c:v>
              </c:pt>
              <c:pt idx="4">
                <c:v>2026-01-05</c:v>
              </c:pt>
            </c:strLit>
          </c:cat>
          <c:val>
            <c:numLit>
              <c:formatCode>General</c:formatCode>
              <c:ptCount val="5"/>
              <c:pt idx="0">
                <c:v>2.29</c:v>
              </c:pt>
              <c:pt idx="1">
                <c:v>7.03</c:v>
              </c:pt>
              <c:pt idx="2">
                <c:v>11</c:v>
              </c:pt>
              <c:pt idx="3">
                <c:v>10.99</c:v>
              </c:pt>
              <c:pt idx="4">
                <c:v>11</c:v>
              </c:pt>
            </c:numLit>
          </c:val>
          <c:extLst>
            <c:ext xmlns:c16="http://schemas.microsoft.com/office/drawing/2014/chart" uri="{C3380CC4-5D6E-409C-BE32-E72D297353CC}">
              <c16:uniqueId val="{00000000-C381-4A1B-B405-FB6CC4E5F86D}"/>
            </c:ext>
          </c:extLst>
        </c:ser>
        <c:ser>
          <c:idx val="1"/>
          <c:order val="1"/>
          <c:tx>
            <c:v>TOTAL beløb pr. time u. elafgift m. moms</c:v>
          </c:tx>
          <c:spPr>
            <a:solidFill>
              <a:schemeClr val="accent2"/>
            </a:solidFill>
            <a:ln>
              <a:noFill/>
            </a:ln>
            <a:effectLst/>
          </c:spPr>
          <c:invertIfNegative val="0"/>
          <c:dLbls>
            <c:numFmt formatCode="#,##0.00\ &quot;kr.&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2026-01-05 17:00</c:v>
              </c:pt>
              <c:pt idx="1">
                <c:v>2026-01-03 11:00</c:v>
              </c:pt>
              <c:pt idx="2">
                <c:v>2026-01-05 02:00</c:v>
              </c:pt>
              <c:pt idx="3">
                <c:v>2026-01-05 01:00</c:v>
              </c:pt>
              <c:pt idx="4">
                <c:v>2026-01-05</c:v>
              </c:pt>
            </c:strLit>
          </c:cat>
          <c:val>
            <c:numLit>
              <c:formatCode>General</c:formatCode>
              <c:ptCount val="5"/>
              <c:pt idx="0">
                <c:v>8.3539200000000005</c:v>
              </c:pt>
              <c:pt idx="1">
                <c:v>10.34113</c:v>
              </c:pt>
              <c:pt idx="2">
                <c:v>12.7545</c:v>
              </c:pt>
              <c:pt idx="3">
                <c:v>12.981937500000001</c:v>
              </c:pt>
              <c:pt idx="4">
                <c:v>13.365</c:v>
              </c:pt>
            </c:numLit>
          </c:val>
          <c:extLst>
            <c:ext xmlns:c16="http://schemas.microsoft.com/office/drawing/2014/chart" uri="{C3380CC4-5D6E-409C-BE32-E72D297353CC}">
              <c16:uniqueId val="{00000001-C381-4A1B-B405-FB6CC4E5F86D}"/>
            </c:ext>
          </c:extLst>
        </c:ser>
        <c:dLbls>
          <c:showLegendKey val="0"/>
          <c:showVal val="0"/>
          <c:showCatName val="0"/>
          <c:showSerName val="0"/>
          <c:showPercent val="0"/>
          <c:showBubbleSize val="0"/>
        </c:dLbls>
        <c:gapWidth val="20"/>
        <c:axId val="505965087"/>
        <c:axId val="505966527"/>
      </c:barChart>
      <c:catAx>
        <c:axId val="505965087"/>
        <c:scaling>
          <c:orientation val="minMax"/>
        </c:scaling>
        <c:delete val="0"/>
        <c:axPos val="l"/>
        <c:numFmt formatCode="#,##0\ \k\W\h" sourceLinked="0"/>
        <c:majorTickMark val="out"/>
        <c:minorTickMark val="none"/>
        <c:tickLblPos val="nextTo"/>
        <c:spPr>
          <a:noFill/>
          <a:ln w="9525" cap="flat" cmpd="sng" algn="ctr">
            <a:no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505966527"/>
        <c:crosses val="autoZero"/>
        <c:auto val="0"/>
        <c:lblAlgn val="ctr"/>
        <c:lblOffset val="100"/>
        <c:noMultiLvlLbl val="0"/>
        <c:extLst/>
      </c:catAx>
      <c:valAx>
        <c:axId val="505966527"/>
        <c:scaling>
          <c:orientation val="minMax"/>
        </c:scaling>
        <c:delete val="1"/>
        <c:axPos val="b"/>
        <c:numFmt formatCode="General" sourceLinked="0"/>
        <c:majorTickMark val="none"/>
        <c:minorTickMark val="none"/>
        <c:tickLblPos val="nextTo"/>
        <c:crossAx val="505965087"/>
        <c:crosses val="autoZero"/>
        <c:crossBetween val="between"/>
        <c:extLst>
          <c:ext xmlns:c15="http://schemas.microsoft.com/office/drawing/2012/chart" uri="{F40574EE-89B7-4290-83BB-5DA773EAF853}">
            <c15:numFmt c:formatCode="General" c:sourceLinked="1"/>
          </c:ext>
        </c:extLst>
      </c:valAx>
      <c:spPr>
        <a:noFill/>
        <a:ln>
          <a:noFill/>
        </a:ln>
        <a:effectLst/>
      </c:spPr>
    </c:plotArea>
    <c:plotVisOnly val="1"/>
    <c:dispBlanksAs val="gap"/>
    <c:showDLblsOverMax val="0"/>
    <c:extLst/>
  </c:chart>
  <c:spPr>
    <a:solidFill>
      <a:srgbClr val="F1DDD6"/>
    </a:solidFill>
    <a:ln w="9525" cap="flat" cmpd="sng" algn="ctr">
      <a:solidFill>
        <a:schemeClr val="tx1">
          <a:lumMod val="15000"/>
          <a:lumOff val="85000"/>
        </a:schemeClr>
      </a:solidFill>
      <a:round/>
    </a:ln>
    <a:effectLst/>
  </c:spPr>
  <c:txPr>
    <a:bodyPr/>
    <a:lstStyle/>
    <a:p>
      <a:pPr>
        <a:defRPr/>
      </a:pPr>
      <a:endParaRPr lang="da-DK"/>
    </a:p>
  </c:txPr>
  <c:extLst>
    <c:ext xmlns:c15="http://schemas.microsoft.com/office/drawing/2012/chart" uri="{723BEF56-08C2-4564-9609-F4CBC75E7E54}">
      <c15:pivotSource>
        <c15:name>[Elindsigt2.2.xlsx]PivotChartTable5</c15:name>
        <c15:fmtId val="0"/>
      </c15:pivotSource>
      <c15:pivotOptions>
        <c15:dropZoneFilter val="1"/>
        <c15:dropZonesVisible val="1"/>
      </c15: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Top 5</a:t>
            </a:r>
            <a:r>
              <a:rPr lang="en-US" baseline="0"/>
              <a:t> højeste anvendelse af</a:t>
            </a:r>
            <a:r>
              <a:rPr lang="en-US"/>
              <a:t> leveringsomfang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a-DK"/>
        </a:p>
      </c:txPr>
    </c:title>
    <c:autoTitleDeleted val="0"/>
    <c:pivotFmts>
      <c:pivotFmt>
        <c:idx val="0"/>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rgbClr val="FFFFFF"/>
                  </a:solidFill>
                  <a:latin typeface="+mn-lt"/>
                  <a:ea typeface="+mn-ea"/>
                  <a:cs typeface="+mn-cs"/>
                </a:defRPr>
              </a:pPr>
              <a:endParaRPr lang="da-DK"/>
            </a:p>
          </c:txPr>
          <c:dLblPos val="inBase"/>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solidFill>
              <a:srgbClr val="F6CBB6"/>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3"/>
      </c:pivotFmt>
      <c:pivotFmt>
        <c:idx val="4"/>
        <c:spPr>
          <a:solidFill>
            <a:schemeClr val="accent3"/>
          </a:solidFill>
          <a:ln>
            <a:noFill/>
          </a:ln>
          <a:effectLst/>
        </c:spPr>
        <c:marker>
          <c:symbol val="none"/>
        </c:marker>
        <c:dLbl>
          <c:idx val="0"/>
          <c:numFmt formatCode="#,##0.00\ \k\W\h"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34751189970564256"/>
          <c:y val="0.15574257654268273"/>
          <c:w val="0.63378672953446513"/>
          <c:h val="0.80054868091539622"/>
        </c:manualLayout>
      </c:layout>
      <c:barChart>
        <c:barDir val="bar"/>
        <c:grouping val="stacked"/>
        <c:varyColors val="0"/>
        <c:ser>
          <c:idx val="0"/>
          <c:order val="0"/>
          <c:tx>
            <c:v>PowerLimitPercent</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rgbClr val="FFFFFF"/>
                    </a:solidFill>
                    <a:latin typeface="+mn-lt"/>
                    <a:ea typeface="+mn-ea"/>
                    <a:cs typeface="+mn-cs"/>
                  </a:defRPr>
                </a:pPr>
                <a:endParaRPr lang="da-DK"/>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2026-01-04 23:00</c:v>
              </c:pt>
              <c:pt idx="1">
                <c:v>2026-01-03 11:00</c:v>
              </c:pt>
              <c:pt idx="2">
                <c:v>2026-01-05 01:00</c:v>
              </c:pt>
              <c:pt idx="3">
                <c:v>2026-01-05</c:v>
              </c:pt>
              <c:pt idx="4">
                <c:v>2026-01-05 02:00</c:v>
              </c:pt>
            </c:strLit>
          </c:cat>
          <c:val>
            <c:numLit>
              <c:formatCode>0.00\ %;\-0.00\ %;0.00\ %</c:formatCode>
              <c:ptCount val="5"/>
              <c:pt idx="0">
                <c:v>0.16200000000000001</c:v>
              </c:pt>
              <c:pt idx="1">
                <c:v>0.28120000000000001</c:v>
              </c:pt>
              <c:pt idx="2">
                <c:v>0.43959999999999999</c:v>
              </c:pt>
              <c:pt idx="3">
                <c:v>0.44</c:v>
              </c:pt>
              <c:pt idx="4">
                <c:v>0.44</c:v>
              </c:pt>
            </c:numLit>
          </c:val>
          <c:extLst>
            <c:ext xmlns:c16="http://schemas.microsoft.com/office/drawing/2014/chart" uri="{C3380CC4-5D6E-409C-BE32-E72D297353CC}">
              <c16:uniqueId val="{00000000-F4FA-4E7B-8834-1D30BD71635F}"/>
            </c:ext>
          </c:extLst>
        </c:ser>
        <c:ser>
          <c:idx val="1"/>
          <c:order val="1"/>
          <c:tx>
            <c:v>SUM Forbrug</c:v>
          </c:tx>
          <c:spPr>
            <a:solidFill>
              <a:schemeClr val="accent3"/>
            </a:solidFill>
            <a:ln>
              <a:noFill/>
            </a:ln>
            <a:effectLst/>
          </c:spPr>
          <c:invertIfNegative val="0"/>
          <c:dLbls>
            <c:numFmt formatCode="#,##0.00\ \k\W\h"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rgbClr val="FFFFFF"/>
                    </a:solidFill>
                    <a:latin typeface="+mn-lt"/>
                    <a:ea typeface="+mn-ea"/>
                    <a:cs typeface="+mn-cs"/>
                  </a:defRPr>
                </a:pPr>
                <a:endParaRPr lang="da-DK"/>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2026-01-04 23:00</c:v>
              </c:pt>
              <c:pt idx="1">
                <c:v>2026-01-03 11:00</c:v>
              </c:pt>
              <c:pt idx="2">
                <c:v>2026-01-05 01:00</c:v>
              </c:pt>
              <c:pt idx="3">
                <c:v>2026-01-05</c:v>
              </c:pt>
              <c:pt idx="4">
                <c:v>2026-01-05 02:00</c:v>
              </c:pt>
            </c:strLit>
          </c:cat>
          <c:val>
            <c:numLit>
              <c:formatCode>General</c:formatCode>
              <c:ptCount val="5"/>
              <c:pt idx="0">
                <c:v>4.05</c:v>
              </c:pt>
              <c:pt idx="1">
                <c:v>7.03</c:v>
              </c:pt>
              <c:pt idx="2">
                <c:v>10.99</c:v>
              </c:pt>
              <c:pt idx="3">
                <c:v>11</c:v>
              </c:pt>
              <c:pt idx="4">
                <c:v>11</c:v>
              </c:pt>
            </c:numLit>
          </c:val>
          <c:extLst>
            <c:ext xmlns:c16="http://schemas.microsoft.com/office/drawing/2014/chart" uri="{C3380CC4-5D6E-409C-BE32-E72D297353CC}">
              <c16:uniqueId val="{00000001-F4FA-4E7B-8834-1D30BD71635F}"/>
            </c:ext>
          </c:extLst>
        </c:ser>
        <c:dLbls>
          <c:showLegendKey val="0"/>
          <c:showVal val="0"/>
          <c:showCatName val="0"/>
          <c:showSerName val="0"/>
          <c:showPercent val="0"/>
          <c:showBubbleSize val="0"/>
        </c:dLbls>
        <c:gapWidth val="25"/>
        <c:overlap val="100"/>
        <c:axId val="745122192"/>
        <c:axId val="745122912"/>
      </c:barChart>
      <c:catAx>
        <c:axId val="745122192"/>
        <c:scaling>
          <c:orientation val="minMax"/>
        </c:scaling>
        <c:delete val="0"/>
        <c:axPos val="l"/>
        <c:numFmt formatCode="General" sourceLinked="0"/>
        <c:majorTickMark val="none"/>
        <c:minorTickMark val="none"/>
        <c:tickLblPos val="nextTo"/>
        <c:spPr>
          <a:noFill/>
          <a:ln w="9525" cap="flat" cmpd="sng" algn="ctr">
            <a:solidFill>
              <a:srgbClr val="FCD0BA"/>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a-DK"/>
          </a:p>
        </c:txPr>
        <c:crossAx val="745122912"/>
        <c:crosses val="autoZero"/>
        <c:auto val="1"/>
        <c:lblAlgn val="ctr"/>
        <c:lblOffset val="100"/>
        <c:noMultiLvlLbl val="0"/>
        <c:extLst>
          <c:ext xmlns:c15="http://schemas.microsoft.com/office/drawing/2012/chart" uri="{F40574EE-89B7-4290-83BB-5DA773EAF853}">
            <c15:numFmt c:formatCode="General" c:sourceLinked="1"/>
          </c:ext>
        </c:extLst>
      </c:catAx>
      <c:valAx>
        <c:axId val="745122912"/>
        <c:scaling>
          <c:orientation val="minMax"/>
        </c:scaling>
        <c:delete val="1"/>
        <c:axPos val="b"/>
        <c:numFmt formatCode="0.00\ %;\-0.00\ %;0.00\ %" sourceLinked="0"/>
        <c:majorTickMark val="none"/>
        <c:minorTickMark val="none"/>
        <c:tickLblPos val="nextTo"/>
        <c:crossAx val="745122192"/>
        <c:crosses val="autoZero"/>
        <c:crossBetween val="between"/>
        <c:extLst>
          <c:ext xmlns:c15="http://schemas.microsoft.com/office/drawing/2012/chart" uri="{F40574EE-89B7-4290-83BB-5DA773EAF853}">
            <c15:numFmt c:formatCode="0.00\ %;\-0.00\ %;0.00\ %" c:sourceLinked="1"/>
          </c:ext>
        </c:extLst>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da-DK"/>
    </a:p>
  </c:txPr>
  <c:extLst>
    <c:ext xmlns:c15="http://schemas.microsoft.com/office/drawing/2012/chart" uri="{723BEF56-08C2-4564-9609-F4CBC75E7E54}">
      <c15:pivotSource>
        <c15:name>[Elindsigt2.2.xlsx]PivotChartTable7</c15:name>
        <c15:fmtId val="0"/>
      </c15:pivotSource>
      <c15:pivotOptions>
        <c15:dropZoneFilter val="1"/>
        <c15:dropZoneCategories val="1"/>
        <c15:dropZoneData val="1"/>
      </c15:pivotOptions>
    </c:ext>
    <c:ext xmlns:c16="http://schemas.microsoft.com/office/drawing/2014/chart" uri="{E28EC0CA-F0BB-4C9C-879D-F8772B89E7AC}">
      <c16:pivotOptions16>
        <c16:showExpandCollapseFieldButtons val="1"/>
      </c16:pivotOptions16>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da-DK" sz="1800"/>
              <a:t>Produktion &amp; Forbrug</a:t>
            </a:r>
            <a:r>
              <a:rPr lang="da-DK" sz="1800" baseline="0"/>
              <a:t> (</a:t>
            </a:r>
            <a:r>
              <a:rPr lang="da-DK" sz="1400"/>
              <a:t>Zoom med</a:t>
            </a:r>
            <a:r>
              <a:rPr lang="da-DK" sz="1400" baseline="0"/>
              <a:t> +/- nederst i højre hjørne)</a:t>
            </a:r>
            <a:endParaRPr lang="da-DK" sz="1800"/>
          </a:p>
        </c:rich>
      </c:tx>
      <c:layout>
        <c:manualLayout>
          <c:xMode val="edge"/>
          <c:yMode val="edge"/>
          <c:x val="0.3631082447834722"/>
          <c:y val="1.217655720309275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da-DK"/>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5400">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58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7.7786918804709559E-2"/>
          <c:y val="0.10735648620992912"/>
          <c:w val="0.89626370862988813"/>
          <c:h val="0.65871075666996093"/>
        </c:manualLayout>
      </c:layout>
      <c:areaChart>
        <c:grouping val="standard"/>
        <c:varyColors val="0"/>
        <c:ser>
          <c:idx val="0"/>
          <c:order val="0"/>
          <c:tx>
            <c:v>Produktion</c:v>
          </c:tx>
          <c:spPr>
            <a:solidFill>
              <a:schemeClr val="accent1"/>
            </a:solidFill>
            <a:ln>
              <a:noFill/>
            </a:ln>
            <a:effectLst/>
          </c:spPr>
          <c:cat>
            <c:strLit>
              <c:ptCount val="10"/>
              <c:pt idx="0">
                <c:v>2026-01-01
2026</c:v>
              </c:pt>
              <c:pt idx="1">
                <c:v>2026-01-02
2026</c:v>
              </c:pt>
              <c:pt idx="2">
                <c:v>2026-01-03
2026</c:v>
              </c:pt>
              <c:pt idx="3">
                <c:v>2026-01-04
2026</c:v>
              </c:pt>
              <c:pt idx="4">
                <c:v>2026-01-05
2026</c:v>
              </c:pt>
              <c:pt idx="5">
                <c:v>2026-01-06
2026</c:v>
              </c:pt>
              <c:pt idx="6">
                <c:v>2026-01-07
2026</c:v>
              </c:pt>
              <c:pt idx="7">
                <c:v>2026-01-08
2026</c:v>
              </c:pt>
              <c:pt idx="8">
                <c:v>2026-01-09
2026</c:v>
              </c:pt>
              <c:pt idx="9">
                <c:v>2026-01-10
2026</c:v>
              </c:pt>
            </c:strLit>
          </c:cat>
          <c:val>
            <c:numLit>
              <c:formatCode>General</c:formatCode>
              <c:ptCount val="10"/>
            </c:numLit>
          </c:val>
          <c:extLst>
            <c:ext xmlns:c16="http://schemas.microsoft.com/office/drawing/2014/chart" uri="{C3380CC4-5D6E-409C-BE32-E72D297353CC}">
              <c16:uniqueId val="{00000000-30D4-4A43-BCEC-5290BCCAEAC6}"/>
            </c:ext>
          </c:extLst>
        </c:ser>
        <c:ser>
          <c:idx val="1"/>
          <c:order val="1"/>
          <c:tx>
            <c:v>Forbrug</c:v>
          </c:tx>
          <c:spPr>
            <a:solidFill>
              <a:schemeClr val="accent2"/>
            </a:solidFill>
            <a:ln w="25400">
              <a:noFill/>
            </a:ln>
            <a:effectLst/>
          </c:spPr>
          <c:cat>
            <c:strLit>
              <c:ptCount val="10"/>
              <c:pt idx="0">
                <c:v>2026-01-01
2026</c:v>
              </c:pt>
              <c:pt idx="1">
                <c:v>2026-01-02
2026</c:v>
              </c:pt>
              <c:pt idx="2">
                <c:v>2026-01-03
2026</c:v>
              </c:pt>
              <c:pt idx="3">
                <c:v>2026-01-04
2026</c:v>
              </c:pt>
              <c:pt idx="4">
                <c:v>2026-01-05
2026</c:v>
              </c:pt>
              <c:pt idx="5">
                <c:v>2026-01-06
2026</c:v>
              </c:pt>
              <c:pt idx="6">
                <c:v>2026-01-07
2026</c:v>
              </c:pt>
              <c:pt idx="7">
                <c:v>2026-01-08
2026</c:v>
              </c:pt>
              <c:pt idx="8">
                <c:v>2026-01-09
2026</c:v>
              </c:pt>
              <c:pt idx="9">
                <c:v>2026-01-10
2026</c:v>
              </c:pt>
            </c:strLit>
          </c:cat>
          <c:val>
            <c:numLit>
              <c:formatCode>General</c:formatCode>
              <c:ptCount val="10"/>
              <c:pt idx="0">
                <c:v>11.99</c:v>
              </c:pt>
              <c:pt idx="1">
                <c:v>10.210000000000001</c:v>
              </c:pt>
              <c:pt idx="2">
                <c:v>28.28</c:v>
              </c:pt>
              <c:pt idx="3">
                <c:v>16.41</c:v>
              </c:pt>
              <c:pt idx="4">
                <c:v>46.67</c:v>
              </c:pt>
              <c:pt idx="5">
                <c:v>8.57</c:v>
              </c:pt>
              <c:pt idx="6">
                <c:v>7.88</c:v>
              </c:pt>
              <c:pt idx="7">
                <c:v>8.83</c:v>
              </c:pt>
              <c:pt idx="8">
                <c:v>9.81</c:v>
              </c:pt>
              <c:pt idx="9">
                <c:v>10.69</c:v>
              </c:pt>
            </c:numLit>
          </c:val>
          <c:extLst>
            <c:ext xmlns:c16="http://schemas.microsoft.com/office/drawing/2014/chart" uri="{C3380CC4-5D6E-409C-BE32-E72D297353CC}">
              <c16:uniqueId val="{00000001-30D4-4A43-BCEC-5290BCCAEAC6}"/>
            </c:ext>
          </c:extLst>
        </c:ser>
        <c:dLbls>
          <c:showLegendKey val="0"/>
          <c:showVal val="0"/>
          <c:showCatName val="0"/>
          <c:showSerName val="0"/>
          <c:showPercent val="0"/>
          <c:showBubbleSize val="0"/>
        </c:dLbls>
        <c:axId val="1382563360"/>
        <c:axId val="1382582080"/>
      </c:areaChart>
      <c:catAx>
        <c:axId val="1382563360"/>
        <c:scaling>
          <c:orientation val="minMax"/>
        </c:scaling>
        <c:delete val="0"/>
        <c:axPos val="b"/>
        <c:numFmt formatCode="General" sourceLinked="0"/>
        <c:majorTickMark val="none"/>
        <c:minorTickMark val="none"/>
        <c:tickLblPos val="low"/>
        <c:spPr>
          <a:noFill/>
          <a:ln w="9525" cap="flat" cmpd="sng" algn="ctr">
            <a:noFill/>
            <a:round/>
          </a:ln>
          <a:effectLst/>
        </c:spPr>
        <c:txPr>
          <a:bodyPr rot="-27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1382582080"/>
        <c:crosses val="autoZero"/>
        <c:auto val="0"/>
        <c:lblAlgn val="ctr"/>
        <c:lblOffset val="100"/>
        <c:tickMarkSkip val="1"/>
        <c:noMultiLvlLbl val="0"/>
      </c:catAx>
      <c:valAx>
        <c:axId val="1382582080"/>
        <c:scaling>
          <c:orientation val="minMax"/>
        </c:scaling>
        <c:delete val="0"/>
        <c:axPos val="l"/>
        <c:numFmt formatCode="#.##0\ \k\W\h" sourceLinked="0"/>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da-DK"/>
          </a:p>
        </c:txPr>
        <c:crossAx val="1382563360"/>
        <c:crosses val="autoZero"/>
        <c:crossBetween val="midCat"/>
      </c:valAx>
      <c:spPr>
        <a:noFill/>
        <a:ln>
          <a:noFill/>
        </a:ln>
        <a:effectLst/>
      </c:spPr>
    </c:plotArea>
    <c:legend>
      <c:legendPos val="t"/>
      <c:layout>
        <c:manualLayout>
          <c:xMode val="edge"/>
          <c:yMode val="edge"/>
          <c:x val="0.3612016960120738"/>
          <c:y val="7.6012158340306488E-2"/>
          <c:w val="0.21723411804005777"/>
          <c:h val="6.8517338484437113E-2"/>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da-DK"/>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sz="1100"/>
      </a:pPr>
      <a:endParaRPr lang="da-DK"/>
    </a:p>
  </c:txPr>
  <c:extLst>
    <c:ext xmlns:c15="http://schemas.microsoft.com/office/drawing/2012/chart" uri="{723BEF56-08C2-4564-9609-F4CBC75E7E54}">
      <c15:pivotSource>
        <c15:name>[Elindsigt2.2.xlsx]PivotChartTable6</c15:name>
        <c15:fmtId val="0"/>
      </c15:pivotSource>
      <c15:pivotOptions>
        <c15:dropZoneFilter val="1"/>
        <c15:dropZonesVisible val="1"/>
      </c15:pivotOptions>
    </c:ext>
    <c:ext xmlns:c16="http://schemas.microsoft.com/office/drawing/2014/chart" uri="{E28EC0CA-F0BB-4C9C-879D-F8772B89E7AC}">
      <c16:pivotOptions16>
        <c16:showExpandCollapseFieldButtons val="1"/>
      </c16:pivotOptions16>
    </c:ext>
  </c:extLst>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a-D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a-DK" sz="1400" b="0" i="0" u="none" strike="noStrike" kern="1200" spc="0" baseline="0">
                <a:solidFill>
                  <a:sysClr val="windowText" lastClr="000000">
                    <a:lumMod val="65000"/>
                    <a:lumOff val="35000"/>
                  </a:sysClr>
                </a:solidFill>
              </a:rPr>
              <a:t>Gennemsnitlig døgnkurve</a:t>
            </a:r>
            <a:endParaRPr lang="da-DK" sz="1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a-DK"/>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a-DK"/>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v>Overskudsproduktion (kWh)</c:v>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Lit>
              <c:ptCount val="24"/>
              <c:pt idx="0">
                <c:v>00-01</c:v>
              </c:pt>
              <c:pt idx="1">
                <c:v>01-02</c:v>
              </c:pt>
              <c:pt idx="2">
                <c:v>02-03</c:v>
              </c:pt>
              <c:pt idx="3">
                <c:v>03-04</c:v>
              </c:pt>
              <c:pt idx="4">
                <c:v>04-05</c:v>
              </c:pt>
              <c:pt idx="5">
                <c:v>05-06</c:v>
              </c:pt>
              <c:pt idx="6">
                <c:v>06-07</c:v>
              </c:pt>
              <c:pt idx="7">
                <c:v>07-08</c:v>
              </c:pt>
              <c:pt idx="8">
                <c:v>08-09</c:v>
              </c:pt>
              <c:pt idx="9">
                <c:v>09-10</c:v>
              </c:pt>
              <c:pt idx="10">
                <c:v>10-11</c:v>
              </c:pt>
              <c:pt idx="11">
                <c:v>11-12</c:v>
              </c:pt>
              <c:pt idx="12">
                <c:v>12-13</c:v>
              </c:pt>
              <c:pt idx="13">
                <c:v>13-14</c:v>
              </c:pt>
              <c:pt idx="14">
                <c:v>14-15</c:v>
              </c:pt>
              <c:pt idx="15">
                <c:v>15-16</c:v>
              </c:pt>
              <c:pt idx="16">
                <c:v>16-17</c:v>
              </c:pt>
              <c:pt idx="17">
                <c:v>17-18</c:v>
              </c:pt>
              <c:pt idx="18">
                <c:v>18-19</c:v>
              </c:pt>
              <c:pt idx="19">
                <c:v>19-20</c:v>
              </c:pt>
              <c:pt idx="20">
                <c:v>20-21</c:v>
              </c:pt>
              <c:pt idx="21">
                <c:v>21-22</c:v>
              </c:pt>
              <c:pt idx="22">
                <c:v>22-23</c:v>
              </c:pt>
              <c:pt idx="23">
                <c:v>23-00</c:v>
              </c:pt>
            </c:strLit>
          </c:cat>
          <c:val>
            <c:numLit>
              <c:formatCode>General</c:formatCode>
              <c:ptCount val="24"/>
            </c:numLit>
          </c:val>
          <c:smooth val="0"/>
          <c:extLst>
            <c:ext xmlns:c16="http://schemas.microsoft.com/office/drawing/2014/chart" uri="{C3380CC4-5D6E-409C-BE32-E72D297353CC}">
              <c16:uniqueId val="{00000000-B074-43FC-B1C9-943E40F6D629}"/>
            </c:ext>
          </c:extLst>
        </c:ser>
        <c:ser>
          <c:idx val="1"/>
          <c:order val="1"/>
          <c:tx>
            <c:v>Forbrug (kWh)</c:v>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Lit>
              <c:ptCount val="24"/>
              <c:pt idx="0">
                <c:v>00-01</c:v>
              </c:pt>
              <c:pt idx="1">
                <c:v>01-02</c:v>
              </c:pt>
              <c:pt idx="2">
                <c:v>02-03</c:v>
              </c:pt>
              <c:pt idx="3">
                <c:v>03-04</c:v>
              </c:pt>
              <c:pt idx="4">
                <c:v>04-05</c:v>
              </c:pt>
              <c:pt idx="5">
                <c:v>05-06</c:v>
              </c:pt>
              <c:pt idx="6">
                <c:v>06-07</c:v>
              </c:pt>
              <c:pt idx="7">
                <c:v>07-08</c:v>
              </c:pt>
              <c:pt idx="8">
                <c:v>08-09</c:v>
              </c:pt>
              <c:pt idx="9">
                <c:v>09-10</c:v>
              </c:pt>
              <c:pt idx="10">
                <c:v>10-11</c:v>
              </c:pt>
              <c:pt idx="11">
                <c:v>11-12</c:v>
              </c:pt>
              <c:pt idx="12">
                <c:v>12-13</c:v>
              </c:pt>
              <c:pt idx="13">
                <c:v>13-14</c:v>
              </c:pt>
              <c:pt idx="14">
                <c:v>14-15</c:v>
              </c:pt>
              <c:pt idx="15">
                <c:v>15-16</c:v>
              </c:pt>
              <c:pt idx="16">
                <c:v>16-17</c:v>
              </c:pt>
              <c:pt idx="17">
                <c:v>17-18</c:v>
              </c:pt>
              <c:pt idx="18">
                <c:v>18-19</c:v>
              </c:pt>
              <c:pt idx="19">
                <c:v>19-20</c:v>
              </c:pt>
              <c:pt idx="20">
                <c:v>20-21</c:v>
              </c:pt>
              <c:pt idx="21">
                <c:v>21-22</c:v>
              </c:pt>
              <c:pt idx="22">
                <c:v>22-23</c:v>
              </c:pt>
              <c:pt idx="23">
                <c:v>23-00</c:v>
              </c:pt>
            </c:strLit>
          </c:cat>
          <c:val>
            <c:numLit>
              <c:formatCode>General</c:formatCode>
              <c:ptCount val="24"/>
              <c:pt idx="0">
                <c:v>1.3539999999999999</c:v>
              </c:pt>
              <c:pt idx="1">
                <c:v>1.3029999999999999</c:v>
              </c:pt>
              <c:pt idx="2">
                <c:v>1.296</c:v>
              </c:pt>
              <c:pt idx="3">
                <c:v>0.55700000000000005</c:v>
              </c:pt>
              <c:pt idx="4">
                <c:v>0.20600000000000002</c:v>
              </c:pt>
              <c:pt idx="5">
                <c:v>0.19900000000000001</c:v>
              </c:pt>
              <c:pt idx="6">
                <c:v>0.20600000000000002</c:v>
              </c:pt>
              <c:pt idx="7">
                <c:v>0.36899999999999999</c:v>
              </c:pt>
              <c:pt idx="8">
                <c:v>0.34799999999999998</c:v>
              </c:pt>
              <c:pt idx="9">
                <c:v>0.442</c:v>
              </c:pt>
              <c:pt idx="10">
                <c:v>0.73099999999999998</c:v>
              </c:pt>
              <c:pt idx="11">
                <c:v>0.97799999999999998</c:v>
              </c:pt>
              <c:pt idx="12">
                <c:v>0.48299999999999998</c:v>
              </c:pt>
              <c:pt idx="13">
                <c:v>0.495</c:v>
              </c:pt>
              <c:pt idx="14">
                <c:v>0.502</c:v>
              </c:pt>
              <c:pt idx="15">
                <c:v>0.67199999999999993</c:v>
              </c:pt>
              <c:pt idx="16">
                <c:v>0.87899999999999989</c:v>
              </c:pt>
              <c:pt idx="17">
                <c:v>1.371</c:v>
              </c:pt>
              <c:pt idx="18">
                <c:v>0.84099999999999997</c:v>
              </c:pt>
              <c:pt idx="19">
                <c:v>0.51500000000000001</c:v>
              </c:pt>
              <c:pt idx="20">
                <c:v>0.52800000000000002</c:v>
              </c:pt>
              <c:pt idx="21">
                <c:v>0.51600000000000001</c:v>
              </c:pt>
              <c:pt idx="22">
                <c:v>0.42099999999999999</c:v>
              </c:pt>
              <c:pt idx="23">
                <c:v>0.72199999999999998</c:v>
              </c:pt>
            </c:numLit>
          </c:val>
          <c:smooth val="0"/>
          <c:extLst>
            <c:ext xmlns:c16="http://schemas.microsoft.com/office/drawing/2014/chart" uri="{C3380CC4-5D6E-409C-BE32-E72D297353CC}">
              <c16:uniqueId val="{00000001-B074-43FC-B1C9-943E40F6D629}"/>
            </c:ext>
          </c:extLst>
        </c:ser>
        <c:dLbls>
          <c:showLegendKey val="0"/>
          <c:showVal val="0"/>
          <c:showCatName val="0"/>
          <c:showSerName val="0"/>
          <c:showPercent val="0"/>
          <c:showBubbleSize val="0"/>
        </c:dLbls>
        <c:marker val="1"/>
        <c:smooth val="0"/>
        <c:axId val="1057648863"/>
        <c:axId val="1057629663"/>
      </c:lineChart>
      <c:catAx>
        <c:axId val="1057648863"/>
        <c:scaling>
          <c:orientation val="minMax"/>
        </c:scaling>
        <c:delete val="0"/>
        <c:axPos val="b"/>
        <c:numFmt formatCode="General" sourceLinked="0"/>
        <c:majorTickMark val="none"/>
        <c:minorTickMark val="none"/>
        <c:tickLblPos val="nextTo"/>
        <c:spPr>
          <a:noFill/>
          <a:ln w="9525" cap="flat" cmpd="sng" algn="ctr">
            <a:noFill/>
            <a:round/>
          </a:ln>
          <a:effectLst/>
        </c:spPr>
        <c:txPr>
          <a:bodyPr rot="-27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1057629663"/>
        <c:crosses val="autoZero"/>
        <c:auto val="1"/>
        <c:lblAlgn val="ctr"/>
        <c:lblOffset val="100"/>
        <c:noMultiLvlLbl val="0"/>
        <c:extLst>
          <c:ext xmlns:c15="http://schemas.microsoft.com/office/drawing/2012/chart" uri="{F40574EE-89B7-4290-83BB-5DA773EAF853}">
            <c15:numFmt c:formatCode="General" c:sourceLinked="1"/>
          </c:ext>
        </c:extLst>
      </c:catAx>
      <c:valAx>
        <c:axId val="1057629663"/>
        <c:scaling>
          <c:orientation val="minMax"/>
        </c:scaling>
        <c:delete val="0"/>
        <c:axPos val="l"/>
        <c:numFmt formatCode="#,##0\ \k\W\h"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a-DK"/>
          </a:p>
        </c:txPr>
        <c:crossAx val="1057648863"/>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da-DK"/>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da-DK"/>
    </a:p>
  </c:txPr>
  <c:extLst>
    <c:ext xmlns:c15="http://schemas.microsoft.com/office/drawing/2012/chart" uri="{723BEF56-08C2-4564-9609-F4CBC75E7E54}">
      <c15:pivotSource>
        <c15:name>[Elindsigt2.2.xlsx]PivotChartTable8</c15:name>
        <c15:fmtId val="0"/>
      </c15:pivotSource>
      <c15:pivotOptions>
        <c15:dropZoneFilter val="1"/>
        <c15:dropZonesVisible val="1"/>
      </c15: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4.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8" Type="http://schemas.openxmlformats.org/officeDocument/2006/relationships/image" Target="../media/image20.png"/><Relationship Id="rId3" Type="http://schemas.openxmlformats.org/officeDocument/2006/relationships/image" Target="../media/image15.png"/><Relationship Id="rId7" Type="http://schemas.openxmlformats.org/officeDocument/2006/relationships/image" Target="../media/image19.png"/><Relationship Id="rId2" Type="http://schemas.openxmlformats.org/officeDocument/2006/relationships/image" Target="../media/image14.png"/><Relationship Id="rId1" Type="http://schemas.openxmlformats.org/officeDocument/2006/relationships/image" Target="../media/image13.png"/><Relationship Id="rId6" Type="http://schemas.openxmlformats.org/officeDocument/2006/relationships/image" Target="../media/image18.jpeg"/><Relationship Id="rId11" Type="http://schemas.openxmlformats.org/officeDocument/2006/relationships/image" Target="../media/image21.png"/><Relationship Id="rId5" Type="http://schemas.openxmlformats.org/officeDocument/2006/relationships/image" Target="../media/image17.png"/><Relationship Id="rId10" Type="http://schemas.openxmlformats.org/officeDocument/2006/relationships/hyperlink" Target="https://stromligning.dk/?utm_source=elindsigt" TargetMode="External"/><Relationship Id="rId4" Type="http://schemas.openxmlformats.org/officeDocument/2006/relationships/image" Target="../media/image16.png"/><Relationship Id="rId9" Type="http://schemas.openxmlformats.org/officeDocument/2006/relationships/image" Target="../media/image11.png"/></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chart" Target="../charts/chart9.xml"/><Relationship Id="rId4" Type="http://schemas.openxmlformats.org/officeDocument/2006/relationships/chart" Target="../charts/chart4.xml"/><Relationship Id="rId9" Type="http://schemas.openxmlformats.org/officeDocument/2006/relationships/image" Target="../media/image22.png"/></Relationships>
</file>

<file path=xl/drawings/_rels/drawing4.xml.rels><?xml version="1.0" encoding="UTF-8" standalone="yes"?>
<Relationships xmlns="http://schemas.openxmlformats.org/package/2006/relationships"><Relationship Id="rId3" Type="http://schemas.openxmlformats.org/officeDocument/2006/relationships/image" Target="../media/image23.png"/><Relationship Id="rId2" Type="http://schemas.openxmlformats.org/officeDocument/2006/relationships/chart" Target="../charts/chart11.xml"/><Relationship Id="rId1"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1" Type="http://schemas.openxmlformats.org/officeDocument/2006/relationships/image" Target="../media/image24.png"/></Relationships>
</file>

<file path=xl/drawings/_rels/drawing6.xml.rels><?xml version="1.0" encoding="UTF-8" standalone="yes"?>
<Relationships xmlns="http://schemas.openxmlformats.org/package/2006/relationships"><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4</xdr:col>
      <xdr:colOff>1</xdr:colOff>
      <xdr:row>58</xdr:row>
      <xdr:rowOff>0</xdr:rowOff>
    </xdr:from>
    <xdr:to>
      <xdr:col>27</xdr:col>
      <xdr:colOff>330558</xdr:colOff>
      <xdr:row>96</xdr:row>
      <xdr:rowOff>161925</xdr:rowOff>
    </xdr:to>
    <xdr:pic>
      <xdr:nvPicPr>
        <xdr:cNvPr id="32" name="Billede 31">
          <a:extLst>
            <a:ext uri="{FF2B5EF4-FFF2-40B4-BE49-F238E27FC236}">
              <a16:creationId xmlns:a16="http://schemas.microsoft.com/office/drawing/2014/main" id="{DBD9D383-899F-3ED0-1A93-1EF5FA738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3576" y="16916400"/>
          <a:ext cx="13941782" cy="7400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304799</xdr:colOff>
      <xdr:row>4</xdr:row>
      <xdr:rowOff>466725</xdr:rowOff>
    </xdr:from>
    <xdr:to>
      <xdr:col>16</xdr:col>
      <xdr:colOff>224789</xdr:colOff>
      <xdr:row>4</xdr:row>
      <xdr:rowOff>4149236</xdr:rowOff>
    </xdr:to>
    <xdr:pic>
      <xdr:nvPicPr>
        <xdr:cNvPr id="2" name="Billede 1">
          <a:extLst>
            <a:ext uri="{FF2B5EF4-FFF2-40B4-BE49-F238E27FC236}">
              <a16:creationId xmlns:a16="http://schemas.microsoft.com/office/drawing/2014/main" id="{967081B4-6EB2-52B9-346C-B92871E1E7C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820024" y="1181100"/>
          <a:ext cx="1743075" cy="3674891"/>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209550</xdr:colOff>
      <xdr:row>4</xdr:row>
      <xdr:rowOff>542925</xdr:rowOff>
    </xdr:from>
    <xdr:to>
      <xdr:col>26</xdr:col>
      <xdr:colOff>346655</xdr:colOff>
      <xdr:row>4</xdr:row>
      <xdr:rowOff>3806190</xdr:rowOff>
    </xdr:to>
    <xdr:pic>
      <xdr:nvPicPr>
        <xdr:cNvPr id="3" name="Billede 2">
          <a:extLst>
            <a:ext uri="{FF2B5EF4-FFF2-40B4-BE49-F238E27FC236}">
              <a16:creationId xmlns:a16="http://schemas.microsoft.com/office/drawing/2014/main" id="{F090FE12-E940-BEEE-1214-5FCA9AA65C5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63200" y="1257300"/>
          <a:ext cx="5015810" cy="3257550"/>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432435</xdr:colOff>
      <xdr:row>32</xdr:row>
      <xdr:rowOff>152612</xdr:rowOff>
    </xdr:from>
    <xdr:to>
      <xdr:col>26</xdr:col>
      <xdr:colOff>499110</xdr:colOff>
      <xdr:row>42</xdr:row>
      <xdr:rowOff>4569</xdr:rowOff>
    </xdr:to>
    <xdr:pic>
      <xdr:nvPicPr>
        <xdr:cNvPr id="4" name="Billede 3">
          <a:extLst>
            <a:ext uri="{FF2B5EF4-FFF2-40B4-BE49-F238E27FC236}">
              <a16:creationId xmlns:a16="http://schemas.microsoft.com/office/drawing/2014/main" id="{9F7CE9DC-1D1C-4882-9A95-45B85C8E347C}"/>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1195685" y="10172912"/>
          <a:ext cx="4339590" cy="1756957"/>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87761</xdr:colOff>
      <xdr:row>30</xdr:row>
      <xdr:rowOff>19049</xdr:rowOff>
    </xdr:from>
    <xdr:to>
      <xdr:col>19</xdr:col>
      <xdr:colOff>304525</xdr:colOff>
      <xdr:row>45</xdr:row>
      <xdr:rowOff>114300</xdr:rowOff>
    </xdr:to>
    <xdr:pic>
      <xdr:nvPicPr>
        <xdr:cNvPr id="5" name="Billede 4">
          <a:extLst>
            <a:ext uri="{FF2B5EF4-FFF2-40B4-BE49-F238E27FC236}">
              <a16:creationId xmlns:a16="http://schemas.microsoft.com/office/drawing/2014/main" id="{D4499DFC-A7BA-4059-AE69-BC59F6317D0F}"/>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602986" y="9658349"/>
          <a:ext cx="3464789" cy="2952751"/>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323851</xdr:colOff>
      <xdr:row>8</xdr:row>
      <xdr:rowOff>57150</xdr:rowOff>
    </xdr:from>
    <xdr:to>
      <xdr:col>16</xdr:col>
      <xdr:colOff>34655</xdr:colOff>
      <xdr:row>25</xdr:row>
      <xdr:rowOff>118110</xdr:rowOff>
    </xdr:to>
    <xdr:pic>
      <xdr:nvPicPr>
        <xdr:cNvPr id="6" name="Billede 5">
          <a:extLst>
            <a:ext uri="{FF2B5EF4-FFF2-40B4-BE49-F238E27FC236}">
              <a16:creationId xmlns:a16="http://schemas.microsoft.com/office/drawing/2014/main" id="{03D673C7-B4F1-47E5-9024-A925EFFB46BF}"/>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839076" y="5695950"/>
          <a:ext cx="1531984" cy="3305175"/>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87630</xdr:colOff>
      <xdr:row>71</xdr:row>
      <xdr:rowOff>0</xdr:rowOff>
    </xdr:from>
    <xdr:to>
      <xdr:col>2</xdr:col>
      <xdr:colOff>348615</xdr:colOff>
      <xdr:row>75</xdr:row>
      <xdr:rowOff>152400</xdr:rowOff>
    </xdr:to>
    <xdr:sp macro="" textlink="">
      <xdr:nvSpPr>
        <xdr:cNvPr id="10" name="Rektangel 9">
          <a:extLst>
            <a:ext uri="{FF2B5EF4-FFF2-40B4-BE49-F238E27FC236}">
              <a16:creationId xmlns:a16="http://schemas.microsoft.com/office/drawing/2014/main" id="{278E4C05-A5C5-60DD-AFF1-AC0E0597F6D8}"/>
            </a:ext>
          </a:extLst>
        </xdr:cNvPr>
        <xdr:cNvSpPr/>
      </xdr:nvSpPr>
      <xdr:spPr>
        <a:xfrm>
          <a:off x="87630" y="17731740"/>
          <a:ext cx="1068705" cy="9144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Datofiltre</a:t>
          </a:r>
          <a:br>
            <a:rPr lang="da-DK" sz="1100"/>
          </a:br>
          <a:r>
            <a:rPr lang="da-DK" sz="1100"/>
            <a:t>Justér</a:t>
          </a:r>
          <a:r>
            <a:rPr lang="da-DK" sz="1100" baseline="0"/>
            <a:t> hvilken periode du får vist</a:t>
          </a:r>
          <a:endParaRPr lang="da-DK" sz="1100"/>
        </a:p>
      </xdr:txBody>
    </xdr:sp>
    <xdr:clientData/>
  </xdr:twoCellAnchor>
  <xdr:twoCellAnchor>
    <xdr:from>
      <xdr:col>2</xdr:col>
      <xdr:colOff>339090</xdr:colOff>
      <xdr:row>60</xdr:row>
      <xdr:rowOff>152400</xdr:rowOff>
    </xdr:from>
    <xdr:to>
      <xdr:col>3</xdr:col>
      <xdr:colOff>579120</xdr:colOff>
      <xdr:row>73</xdr:row>
      <xdr:rowOff>74295</xdr:rowOff>
    </xdr:to>
    <xdr:cxnSp macro="">
      <xdr:nvCxnSpPr>
        <xdr:cNvPr id="13" name="Lige pilforbindelse 12">
          <a:extLst>
            <a:ext uri="{FF2B5EF4-FFF2-40B4-BE49-F238E27FC236}">
              <a16:creationId xmlns:a16="http://schemas.microsoft.com/office/drawing/2014/main" id="{1C9D8ADC-23CE-4423-88F6-01EFDE130E8A}"/>
            </a:ext>
          </a:extLst>
        </xdr:cNvPr>
        <xdr:cNvCxnSpPr/>
      </xdr:nvCxnSpPr>
      <xdr:spPr>
        <a:xfrm flipV="1">
          <a:off x="1146810" y="15788640"/>
          <a:ext cx="849630" cy="2398395"/>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346710</xdr:colOff>
      <xdr:row>65</xdr:row>
      <xdr:rowOff>15240</xdr:rowOff>
    </xdr:from>
    <xdr:to>
      <xdr:col>3</xdr:col>
      <xdr:colOff>556260</xdr:colOff>
      <xdr:row>73</xdr:row>
      <xdr:rowOff>76200</xdr:rowOff>
    </xdr:to>
    <xdr:cxnSp macro="">
      <xdr:nvCxnSpPr>
        <xdr:cNvPr id="14" name="Lige pilforbindelse 13">
          <a:extLst>
            <a:ext uri="{FF2B5EF4-FFF2-40B4-BE49-F238E27FC236}">
              <a16:creationId xmlns:a16="http://schemas.microsoft.com/office/drawing/2014/main" id="{F9FA3E49-8BDD-43A9-B319-09B15A189575}"/>
            </a:ext>
          </a:extLst>
        </xdr:cNvPr>
        <xdr:cNvCxnSpPr>
          <a:cxnSpLocks/>
          <a:stCxn id="10" idx="3"/>
        </xdr:cNvCxnSpPr>
      </xdr:nvCxnSpPr>
      <xdr:spPr>
        <a:xfrm flipV="1">
          <a:off x="1062990" y="18265140"/>
          <a:ext cx="819150" cy="158496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346710</xdr:colOff>
      <xdr:row>73</xdr:row>
      <xdr:rowOff>76200</xdr:rowOff>
    </xdr:from>
    <xdr:to>
      <xdr:col>3</xdr:col>
      <xdr:colOff>537210</xdr:colOff>
      <xdr:row>78</xdr:row>
      <xdr:rowOff>57150</xdr:rowOff>
    </xdr:to>
    <xdr:cxnSp macro="">
      <xdr:nvCxnSpPr>
        <xdr:cNvPr id="17" name="Lige pilforbindelse 16">
          <a:extLst>
            <a:ext uri="{FF2B5EF4-FFF2-40B4-BE49-F238E27FC236}">
              <a16:creationId xmlns:a16="http://schemas.microsoft.com/office/drawing/2014/main" id="{40ECA153-3A42-4C4B-ADEB-72E0240BD1EC}"/>
            </a:ext>
          </a:extLst>
        </xdr:cNvPr>
        <xdr:cNvCxnSpPr>
          <a:cxnSpLocks/>
          <a:stCxn id="10" idx="3"/>
        </xdr:cNvCxnSpPr>
      </xdr:nvCxnSpPr>
      <xdr:spPr>
        <a:xfrm>
          <a:off x="1154430" y="18188940"/>
          <a:ext cx="800100" cy="92964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16</xdr:col>
      <xdr:colOff>312420</xdr:colOff>
      <xdr:row>51</xdr:row>
      <xdr:rowOff>114300</xdr:rowOff>
    </xdr:from>
    <xdr:to>
      <xdr:col>21</xdr:col>
      <xdr:colOff>533400</xdr:colOff>
      <xdr:row>55</xdr:row>
      <xdr:rowOff>222885</xdr:rowOff>
    </xdr:to>
    <xdr:sp macro="" textlink="">
      <xdr:nvSpPr>
        <xdr:cNvPr id="21" name="Rektangel 20">
          <a:extLst>
            <a:ext uri="{FF2B5EF4-FFF2-40B4-BE49-F238E27FC236}">
              <a16:creationId xmlns:a16="http://schemas.microsoft.com/office/drawing/2014/main" id="{071D90C4-78DB-42B8-B671-1297224DEA73}"/>
            </a:ext>
          </a:extLst>
        </xdr:cNvPr>
        <xdr:cNvSpPr/>
      </xdr:nvSpPr>
      <xdr:spPr>
        <a:xfrm>
          <a:off x="9654540" y="13944600"/>
          <a:ext cx="2857500" cy="91630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Døgnforbrug</a:t>
          </a:r>
          <a:br>
            <a:rPr lang="da-DK" sz="1100"/>
          </a:br>
          <a:r>
            <a:rPr lang="da-DK" sz="1100"/>
            <a:t>Du får</a:t>
          </a:r>
          <a:r>
            <a:rPr lang="da-DK" sz="1100" baseline="0"/>
            <a:t> vist hvordan et gennemsnitsdøgn ser ud, udfra den valgte periode.</a:t>
          </a:r>
          <a:br>
            <a:rPr lang="da-DK" sz="1100" baseline="0"/>
          </a:br>
          <a:r>
            <a:rPr lang="da-DK" sz="1100" baseline="0"/>
            <a:t>Der vises både dit elforbrug i kWh og strømpris.</a:t>
          </a:r>
          <a:endParaRPr lang="da-DK" sz="1100"/>
        </a:p>
      </xdr:txBody>
    </xdr:sp>
    <xdr:clientData/>
  </xdr:twoCellAnchor>
  <xdr:twoCellAnchor>
    <xdr:from>
      <xdr:col>19</xdr:col>
      <xdr:colOff>323850</xdr:colOff>
      <xdr:row>55</xdr:row>
      <xdr:rowOff>220980</xdr:rowOff>
    </xdr:from>
    <xdr:to>
      <xdr:col>19</xdr:col>
      <xdr:colOff>422910</xdr:colOff>
      <xdr:row>58</xdr:row>
      <xdr:rowOff>34290</xdr:rowOff>
    </xdr:to>
    <xdr:cxnSp macro="">
      <xdr:nvCxnSpPr>
        <xdr:cNvPr id="22" name="Lige pilforbindelse 21">
          <a:extLst>
            <a:ext uri="{FF2B5EF4-FFF2-40B4-BE49-F238E27FC236}">
              <a16:creationId xmlns:a16="http://schemas.microsoft.com/office/drawing/2014/main" id="{57EE339A-0411-47BC-BCF9-D4B135E9BD96}"/>
            </a:ext>
          </a:extLst>
        </xdr:cNvPr>
        <xdr:cNvCxnSpPr>
          <a:stCxn id="21" idx="2"/>
        </xdr:cNvCxnSpPr>
      </xdr:nvCxnSpPr>
      <xdr:spPr>
        <a:xfrm>
          <a:off x="11083290" y="14859000"/>
          <a:ext cx="99060" cy="43053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24</xdr:col>
      <xdr:colOff>0</xdr:colOff>
      <xdr:row>52</xdr:row>
      <xdr:rowOff>0</xdr:rowOff>
    </xdr:from>
    <xdr:to>
      <xdr:col>28</xdr:col>
      <xdr:colOff>422910</xdr:colOff>
      <xdr:row>56</xdr:row>
      <xdr:rowOff>64770</xdr:rowOff>
    </xdr:to>
    <xdr:sp macro="" textlink="">
      <xdr:nvSpPr>
        <xdr:cNvPr id="25" name="Rektangel 24">
          <a:extLst>
            <a:ext uri="{FF2B5EF4-FFF2-40B4-BE49-F238E27FC236}">
              <a16:creationId xmlns:a16="http://schemas.microsoft.com/office/drawing/2014/main" id="{66291F75-598D-40C0-9458-B9FC02555921}"/>
            </a:ext>
          </a:extLst>
        </xdr:cNvPr>
        <xdr:cNvSpPr/>
      </xdr:nvSpPr>
      <xdr:spPr>
        <a:xfrm>
          <a:off x="13807440" y="14020800"/>
          <a:ext cx="2861310" cy="91821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Spotpris</a:t>
          </a:r>
          <a:br>
            <a:rPr lang="da-DK" sz="1100"/>
          </a:br>
          <a:r>
            <a:rPr lang="da-DK" sz="1100"/>
            <a:t>Her</a:t>
          </a:r>
          <a:r>
            <a:rPr lang="da-DK" sz="1100" baseline="0"/>
            <a:t> kan du se om du har slået markedet, eller har købt for dyrt ind i den udvalgte periode. Hvis du er god til at bruge strøm i de billigste timer, vil den blå søjle være mindst.</a:t>
          </a:r>
          <a:endParaRPr lang="da-DK" sz="1100"/>
        </a:p>
      </xdr:txBody>
    </xdr:sp>
    <xdr:clientData/>
  </xdr:twoCellAnchor>
  <xdr:twoCellAnchor>
    <xdr:from>
      <xdr:col>26</xdr:col>
      <xdr:colOff>15240</xdr:colOff>
      <xdr:row>56</xdr:row>
      <xdr:rowOff>66675</xdr:rowOff>
    </xdr:from>
    <xdr:to>
      <xdr:col>26</xdr:col>
      <xdr:colOff>211455</xdr:colOff>
      <xdr:row>58</xdr:row>
      <xdr:rowOff>38100</xdr:rowOff>
    </xdr:to>
    <xdr:cxnSp macro="">
      <xdr:nvCxnSpPr>
        <xdr:cNvPr id="26" name="Lige pilforbindelse 25">
          <a:extLst>
            <a:ext uri="{FF2B5EF4-FFF2-40B4-BE49-F238E27FC236}">
              <a16:creationId xmlns:a16="http://schemas.microsoft.com/office/drawing/2014/main" id="{105FF3EE-3A0F-4E88-84C2-B35EFEC59FD1}"/>
            </a:ext>
          </a:extLst>
        </xdr:cNvPr>
        <xdr:cNvCxnSpPr>
          <a:stCxn id="25" idx="2"/>
        </xdr:cNvCxnSpPr>
      </xdr:nvCxnSpPr>
      <xdr:spPr>
        <a:xfrm flipH="1">
          <a:off x="15041880" y="14940915"/>
          <a:ext cx="196215" cy="352425"/>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28</xdr:col>
      <xdr:colOff>0</xdr:colOff>
      <xdr:row>68</xdr:row>
      <xdr:rowOff>0</xdr:rowOff>
    </xdr:from>
    <xdr:to>
      <xdr:col>32</xdr:col>
      <xdr:colOff>422910</xdr:colOff>
      <xdr:row>72</xdr:row>
      <xdr:rowOff>160020</xdr:rowOff>
    </xdr:to>
    <xdr:sp macro="" textlink="">
      <xdr:nvSpPr>
        <xdr:cNvPr id="29" name="Rektangel 28">
          <a:extLst>
            <a:ext uri="{FF2B5EF4-FFF2-40B4-BE49-F238E27FC236}">
              <a16:creationId xmlns:a16="http://schemas.microsoft.com/office/drawing/2014/main" id="{D4453708-7A86-4793-907E-4D3E3D8C767F}"/>
            </a:ext>
          </a:extLst>
        </xdr:cNvPr>
        <xdr:cNvSpPr/>
      </xdr:nvSpPr>
      <xdr:spPr>
        <a:xfrm>
          <a:off x="16245840" y="17160240"/>
          <a:ext cx="2861310" cy="92202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Økonomisk fordeling</a:t>
          </a:r>
          <a:br>
            <a:rPr lang="da-DK" sz="1100"/>
          </a:br>
          <a:r>
            <a:rPr lang="da-DK" sz="1100"/>
            <a:t>Der er mange linjer på din elregning.</a:t>
          </a:r>
          <a:r>
            <a:rPr lang="da-DK" sz="1100" baseline="0"/>
            <a:t> Hvem går pengene egentlig til, og hvor stor bid af kagen tager de hver især?</a:t>
          </a:r>
          <a:endParaRPr lang="da-DK" sz="1100"/>
        </a:p>
      </xdr:txBody>
    </xdr:sp>
    <xdr:clientData/>
  </xdr:twoCellAnchor>
  <xdr:twoCellAnchor>
    <xdr:from>
      <xdr:col>23</xdr:col>
      <xdr:colOff>287655</xdr:colOff>
      <xdr:row>63</xdr:row>
      <xdr:rowOff>118110</xdr:rowOff>
    </xdr:from>
    <xdr:to>
      <xdr:col>27</xdr:col>
      <xdr:colOff>323850</xdr:colOff>
      <xdr:row>68</xdr:row>
      <xdr:rowOff>28575</xdr:rowOff>
    </xdr:to>
    <xdr:cxnSp macro="">
      <xdr:nvCxnSpPr>
        <xdr:cNvPr id="30" name="Lige pilforbindelse 29">
          <a:extLst>
            <a:ext uri="{FF2B5EF4-FFF2-40B4-BE49-F238E27FC236}">
              <a16:creationId xmlns:a16="http://schemas.microsoft.com/office/drawing/2014/main" id="{7227647B-7A1B-41B6-B54F-4838E6997349}"/>
            </a:ext>
          </a:extLst>
        </xdr:cNvPr>
        <xdr:cNvCxnSpPr/>
      </xdr:nvCxnSpPr>
      <xdr:spPr>
        <a:xfrm flipH="1">
          <a:off x="13394055" y="17987010"/>
          <a:ext cx="2474595" cy="862965"/>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26</xdr:col>
      <xdr:colOff>457200</xdr:colOff>
      <xdr:row>70</xdr:row>
      <xdr:rowOff>79058</xdr:rowOff>
    </xdr:from>
    <xdr:to>
      <xdr:col>28</xdr:col>
      <xdr:colOff>0</xdr:colOff>
      <xdr:row>71</xdr:row>
      <xdr:rowOff>0</xdr:rowOff>
    </xdr:to>
    <xdr:cxnSp macro="">
      <xdr:nvCxnSpPr>
        <xdr:cNvPr id="31" name="Lige pilforbindelse 30">
          <a:extLst>
            <a:ext uri="{FF2B5EF4-FFF2-40B4-BE49-F238E27FC236}">
              <a16:creationId xmlns:a16="http://schemas.microsoft.com/office/drawing/2014/main" id="{8C0B2F94-F514-4A9F-A5AD-F2A07780EF25}"/>
            </a:ext>
          </a:extLst>
        </xdr:cNvPr>
        <xdr:cNvCxnSpPr>
          <a:cxnSpLocks/>
          <a:stCxn id="29" idx="1"/>
        </xdr:cNvCxnSpPr>
      </xdr:nvCxnSpPr>
      <xdr:spPr>
        <a:xfrm flipH="1">
          <a:off x="15483840" y="17620298"/>
          <a:ext cx="762000" cy="111442"/>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11</xdr:col>
      <xdr:colOff>240030</xdr:colOff>
      <xdr:row>51</xdr:row>
      <xdr:rowOff>129540</xdr:rowOff>
    </xdr:from>
    <xdr:to>
      <xdr:col>16</xdr:col>
      <xdr:colOff>51435</xdr:colOff>
      <xdr:row>56</xdr:row>
      <xdr:rowOff>5715</xdr:rowOff>
    </xdr:to>
    <xdr:sp macro="" textlink="">
      <xdr:nvSpPr>
        <xdr:cNvPr id="34" name="Rektangel 33">
          <a:extLst>
            <a:ext uri="{FF2B5EF4-FFF2-40B4-BE49-F238E27FC236}">
              <a16:creationId xmlns:a16="http://schemas.microsoft.com/office/drawing/2014/main" id="{ED6A1FB6-A568-4886-A395-3B26B1E3E617}"/>
            </a:ext>
          </a:extLst>
        </xdr:cNvPr>
        <xdr:cNvSpPr/>
      </xdr:nvSpPr>
      <xdr:spPr>
        <a:xfrm>
          <a:off x="6534150" y="14249400"/>
          <a:ext cx="2859405" cy="92011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Størst timeforbrug</a:t>
          </a:r>
          <a:br>
            <a:rPr lang="da-DK" sz="1100"/>
          </a:br>
          <a:r>
            <a:rPr lang="da-DK" sz="1100"/>
            <a:t>Se hvilke timer i den udvalgte</a:t>
          </a:r>
          <a:r>
            <a:rPr lang="da-DK" sz="1100" baseline="0"/>
            <a:t> periode, hvor du har brugt mest strøm, og se hvad den time har kostet dig. </a:t>
          </a:r>
          <a:endParaRPr lang="da-DK" sz="1100"/>
        </a:p>
      </xdr:txBody>
    </xdr:sp>
    <xdr:clientData/>
  </xdr:twoCellAnchor>
  <xdr:twoCellAnchor>
    <xdr:from>
      <xdr:col>13</xdr:col>
      <xdr:colOff>448628</xdr:colOff>
      <xdr:row>56</xdr:row>
      <xdr:rowOff>3810</xdr:rowOff>
    </xdr:from>
    <xdr:to>
      <xdr:col>16</xdr:col>
      <xdr:colOff>342900</xdr:colOff>
      <xdr:row>67</xdr:row>
      <xdr:rowOff>182880</xdr:rowOff>
    </xdr:to>
    <xdr:cxnSp macro="">
      <xdr:nvCxnSpPr>
        <xdr:cNvPr id="35" name="Lige pilforbindelse 34">
          <a:extLst>
            <a:ext uri="{FF2B5EF4-FFF2-40B4-BE49-F238E27FC236}">
              <a16:creationId xmlns:a16="http://schemas.microsoft.com/office/drawing/2014/main" id="{5EB6A275-59DC-4B4E-AFB4-2906CFECD96E}"/>
            </a:ext>
          </a:extLst>
        </xdr:cNvPr>
        <xdr:cNvCxnSpPr>
          <a:stCxn id="34" idx="2"/>
        </xdr:cNvCxnSpPr>
      </xdr:nvCxnSpPr>
      <xdr:spPr>
        <a:xfrm>
          <a:off x="7870508" y="16539210"/>
          <a:ext cx="1723072" cy="227457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27</xdr:col>
      <xdr:colOff>384810</xdr:colOff>
      <xdr:row>60</xdr:row>
      <xdr:rowOff>87630</xdr:rowOff>
    </xdr:from>
    <xdr:to>
      <xdr:col>32</xdr:col>
      <xdr:colOff>196215</xdr:colOff>
      <xdr:row>65</xdr:row>
      <xdr:rowOff>55245</xdr:rowOff>
    </xdr:to>
    <xdr:sp macro="" textlink="">
      <xdr:nvSpPr>
        <xdr:cNvPr id="38" name="Rektangel 37">
          <a:extLst>
            <a:ext uri="{FF2B5EF4-FFF2-40B4-BE49-F238E27FC236}">
              <a16:creationId xmlns:a16="http://schemas.microsoft.com/office/drawing/2014/main" id="{78DB0695-2A12-4369-9EB5-3F34B464F34C}"/>
            </a:ext>
          </a:extLst>
        </xdr:cNvPr>
        <xdr:cNvSpPr/>
      </xdr:nvSpPr>
      <xdr:spPr>
        <a:xfrm>
          <a:off x="16021050" y="15723870"/>
          <a:ext cx="2859405" cy="92011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Dyreste</a:t>
          </a:r>
          <a:r>
            <a:rPr lang="da-DK" sz="1100" b="1" baseline="0"/>
            <a:t> timeforbrug</a:t>
          </a:r>
          <a:br>
            <a:rPr lang="da-DK" sz="1100"/>
          </a:br>
          <a:r>
            <a:rPr lang="da-DK" sz="1100"/>
            <a:t>Se hvilke timer i den udvalgte</a:t>
          </a:r>
          <a:r>
            <a:rPr lang="da-DK" sz="1100" baseline="0"/>
            <a:t> periode, der har kostet dig flest penge. Bemærk at det sjældent er helt det samme som de timer hvor du har brugt mest. </a:t>
          </a:r>
          <a:endParaRPr lang="da-DK" sz="1100"/>
        </a:p>
      </xdr:txBody>
    </xdr:sp>
    <xdr:clientData/>
  </xdr:twoCellAnchor>
  <xdr:twoCellAnchor>
    <xdr:from>
      <xdr:col>27</xdr:col>
      <xdr:colOff>483870</xdr:colOff>
      <xdr:row>76</xdr:row>
      <xdr:rowOff>34290</xdr:rowOff>
    </xdr:from>
    <xdr:to>
      <xdr:col>32</xdr:col>
      <xdr:colOff>295275</xdr:colOff>
      <xdr:row>80</xdr:row>
      <xdr:rowOff>188595</xdr:rowOff>
    </xdr:to>
    <xdr:sp macro="" textlink="">
      <xdr:nvSpPr>
        <xdr:cNvPr id="43" name="Rektangel 42">
          <a:extLst>
            <a:ext uri="{FF2B5EF4-FFF2-40B4-BE49-F238E27FC236}">
              <a16:creationId xmlns:a16="http://schemas.microsoft.com/office/drawing/2014/main" id="{88D2D9E8-28CA-492A-808A-9795A8ABF82C}"/>
            </a:ext>
          </a:extLst>
        </xdr:cNvPr>
        <xdr:cNvSpPr/>
      </xdr:nvSpPr>
      <xdr:spPr>
        <a:xfrm>
          <a:off x="16120110" y="18718530"/>
          <a:ext cx="2859405" cy="91630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Nettarif</a:t>
          </a:r>
          <a:r>
            <a:rPr lang="da-DK" sz="1100" b="1" baseline="0"/>
            <a:t> fordeling på elforbruget</a:t>
          </a:r>
          <a:br>
            <a:rPr lang="da-DK" sz="1100"/>
          </a:br>
          <a:r>
            <a:rPr lang="da-DK" sz="1100"/>
            <a:t>Hvor mange kWh bruger du</a:t>
          </a:r>
          <a:r>
            <a:rPr lang="da-DK" sz="1100" baseline="0"/>
            <a:t> i de forskellige nettarif-lastperioder? I tarifmodel 3 er den billige periode fra 00-06, normalpris fra 06-17 og igen 21-24 og den dyre periode i "kogespidsen 17-21.</a:t>
          </a:r>
          <a:endParaRPr lang="da-DK" sz="1100"/>
        </a:p>
      </xdr:txBody>
    </xdr:sp>
    <xdr:clientData/>
  </xdr:twoCellAnchor>
  <xdr:twoCellAnchor>
    <xdr:from>
      <xdr:col>22</xdr:col>
      <xdr:colOff>144780</xdr:colOff>
      <xdr:row>78</xdr:row>
      <xdr:rowOff>111443</xdr:rowOff>
    </xdr:from>
    <xdr:to>
      <xdr:col>27</xdr:col>
      <xdr:colOff>485775</xdr:colOff>
      <xdr:row>80</xdr:row>
      <xdr:rowOff>15240</xdr:rowOff>
    </xdr:to>
    <xdr:cxnSp macro="">
      <xdr:nvCxnSpPr>
        <xdr:cNvPr id="44" name="Lige pilforbindelse 43">
          <a:extLst>
            <a:ext uri="{FF2B5EF4-FFF2-40B4-BE49-F238E27FC236}">
              <a16:creationId xmlns:a16="http://schemas.microsoft.com/office/drawing/2014/main" id="{EB4AADA9-3610-494B-9D0E-B112BDB432F6}"/>
            </a:ext>
          </a:extLst>
        </xdr:cNvPr>
        <xdr:cNvCxnSpPr>
          <a:cxnSpLocks/>
          <a:stCxn id="43" idx="1"/>
        </xdr:cNvCxnSpPr>
      </xdr:nvCxnSpPr>
      <xdr:spPr>
        <a:xfrm flipH="1">
          <a:off x="12733020" y="19176683"/>
          <a:ext cx="3388995" cy="284797"/>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27</xdr:col>
      <xdr:colOff>480060</xdr:colOff>
      <xdr:row>81</xdr:row>
      <xdr:rowOff>175260</xdr:rowOff>
    </xdr:from>
    <xdr:to>
      <xdr:col>32</xdr:col>
      <xdr:colOff>291465</xdr:colOff>
      <xdr:row>86</xdr:row>
      <xdr:rowOff>139065</xdr:rowOff>
    </xdr:to>
    <xdr:sp macro="" textlink="">
      <xdr:nvSpPr>
        <xdr:cNvPr id="48" name="Rektangel 47">
          <a:extLst>
            <a:ext uri="{FF2B5EF4-FFF2-40B4-BE49-F238E27FC236}">
              <a16:creationId xmlns:a16="http://schemas.microsoft.com/office/drawing/2014/main" id="{FD30BE0F-D787-4A57-8389-AA48B4A277B3}"/>
            </a:ext>
          </a:extLst>
        </xdr:cNvPr>
        <xdr:cNvSpPr/>
      </xdr:nvSpPr>
      <xdr:spPr>
        <a:xfrm>
          <a:off x="16116300" y="19812000"/>
          <a:ext cx="2859405" cy="91630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Nettarif</a:t>
          </a:r>
          <a:r>
            <a:rPr lang="da-DK" sz="1100" b="1" baseline="0"/>
            <a:t> fordeling på økonomien</a:t>
          </a:r>
          <a:br>
            <a:rPr lang="da-DK" sz="1100"/>
          </a:br>
          <a:r>
            <a:rPr lang="da-DK" sz="1100"/>
            <a:t>Hvor meget koster</a:t>
          </a:r>
          <a:r>
            <a:rPr lang="da-DK" sz="1100" baseline="0"/>
            <a:t> dine nettariffer dig? I tarifmodel 3 er den billige periode fra 00-06, normalpris fra 06-17 og igen 21-24 og den dyre periode i "kogespidsen 17-21.</a:t>
          </a:r>
          <a:endParaRPr lang="da-DK" sz="1100"/>
        </a:p>
      </xdr:txBody>
    </xdr:sp>
    <xdr:clientData/>
  </xdr:twoCellAnchor>
  <xdr:twoCellAnchor>
    <xdr:from>
      <xdr:col>26</xdr:col>
      <xdr:colOff>175260</xdr:colOff>
      <xdr:row>82</xdr:row>
      <xdr:rowOff>91440</xdr:rowOff>
    </xdr:from>
    <xdr:to>
      <xdr:col>27</xdr:col>
      <xdr:colOff>483870</xdr:colOff>
      <xdr:row>84</xdr:row>
      <xdr:rowOff>64770</xdr:rowOff>
    </xdr:to>
    <xdr:cxnSp macro="">
      <xdr:nvCxnSpPr>
        <xdr:cNvPr id="49" name="Lige pilforbindelse 48">
          <a:extLst>
            <a:ext uri="{FF2B5EF4-FFF2-40B4-BE49-F238E27FC236}">
              <a16:creationId xmlns:a16="http://schemas.microsoft.com/office/drawing/2014/main" id="{68F15A48-680E-4CE7-88A0-4AD31AF9B051}"/>
            </a:ext>
          </a:extLst>
        </xdr:cNvPr>
        <xdr:cNvCxnSpPr>
          <a:cxnSpLocks/>
          <a:stCxn id="48" idx="1"/>
        </xdr:cNvCxnSpPr>
      </xdr:nvCxnSpPr>
      <xdr:spPr>
        <a:xfrm flipH="1" flipV="1">
          <a:off x="15201900" y="19918680"/>
          <a:ext cx="918210" cy="35433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9525</xdr:colOff>
      <xdr:row>84</xdr:row>
      <xdr:rowOff>161925</xdr:rowOff>
    </xdr:from>
    <xdr:to>
      <xdr:col>3</xdr:col>
      <xdr:colOff>447675</xdr:colOff>
      <xdr:row>96</xdr:row>
      <xdr:rowOff>104775</xdr:rowOff>
    </xdr:to>
    <xdr:sp macro="" textlink="">
      <xdr:nvSpPr>
        <xdr:cNvPr id="53" name="Rektangel 52">
          <a:extLst>
            <a:ext uri="{FF2B5EF4-FFF2-40B4-BE49-F238E27FC236}">
              <a16:creationId xmlns:a16="http://schemas.microsoft.com/office/drawing/2014/main" id="{BE0F5AD2-A360-480E-B50E-0E17B1F8BEB3}"/>
            </a:ext>
          </a:extLst>
        </xdr:cNvPr>
        <xdr:cNvSpPr/>
      </xdr:nvSpPr>
      <xdr:spPr>
        <a:xfrm>
          <a:off x="114300" y="22031325"/>
          <a:ext cx="1657350" cy="222885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Forbrug</a:t>
          </a:r>
          <a:r>
            <a:rPr lang="da-DK" sz="1100" b="1" baseline="0"/>
            <a:t> og strømpris-kurve</a:t>
          </a:r>
          <a:br>
            <a:rPr lang="da-DK" sz="1100"/>
          </a:br>
          <a:r>
            <a:rPr lang="da-DK" sz="1100"/>
            <a:t>Se</a:t>
          </a:r>
          <a:r>
            <a:rPr lang="da-DK" sz="1100" baseline="0"/>
            <a:t> en kurve over dit elforbrug samt strømprisen, hvor du får visualeret hvor dit elforbrug ligger ifht. strømprisen. Du kan selv vælge om du vil se pr. time, døgn, måned eller år.</a:t>
          </a:r>
          <a:endParaRPr lang="da-DK" sz="1100"/>
        </a:p>
      </xdr:txBody>
    </xdr:sp>
    <xdr:clientData/>
  </xdr:twoCellAnchor>
  <xdr:twoCellAnchor>
    <xdr:from>
      <xdr:col>3</xdr:col>
      <xdr:colOff>447675</xdr:colOff>
      <xdr:row>90</xdr:row>
      <xdr:rowOff>133350</xdr:rowOff>
    </xdr:from>
    <xdr:to>
      <xdr:col>4</xdr:col>
      <xdr:colOff>485775</xdr:colOff>
      <xdr:row>90</xdr:row>
      <xdr:rowOff>142875</xdr:rowOff>
    </xdr:to>
    <xdr:cxnSp macro="">
      <xdr:nvCxnSpPr>
        <xdr:cNvPr id="54" name="Lige pilforbindelse 53">
          <a:extLst>
            <a:ext uri="{FF2B5EF4-FFF2-40B4-BE49-F238E27FC236}">
              <a16:creationId xmlns:a16="http://schemas.microsoft.com/office/drawing/2014/main" id="{71D272B5-A9B4-45AC-A022-870E80CEBFE6}"/>
            </a:ext>
          </a:extLst>
        </xdr:cNvPr>
        <xdr:cNvCxnSpPr>
          <a:cxnSpLocks/>
          <a:stCxn id="53" idx="3"/>
        </xdr:cNvCxnSpPr>
      </xdr:nvCxnSpPr>
      <xdr:spPr>
        <a:xfrm>
          <a:off x="1771650" y="23145750"/>
          <a:ext cx="647700" cy="9525"/>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118111</xdr:colOff>
      <xdr:row>51</xdr:row>
      <xdr:rowOff>108584</xdr:rowOff>
    </xdr:from>
    <xdr:to>
      <xdr:col>10</xdr:col>
      <xdr:colOff>403861</xdr:colOff>
      <xdr:row>57</xdr:row>
      <xdr:rowOff>175259</xdr:rowOff>
    </xdr:to>
    <xdr:sp macro="" textlink="">
      <xdr:nvSpPr>
        <xdr:cNvPr id="57" name="Rektangel 56">
          <a:extLst>
            <a:ext uri="{FF2B5EF4-FFF2-40B4-BE49-F238E27FC236}">
              <a16:creationId xmlns:a16="http://schemas.microsoft.com/office/drawing/2014/main" id="{D6F46070-516F-4AB1-8EFB-E5EA1C28EF79}"/>
            </a:ext>
          </a:extLst>
        </xdr:cNvPr>
        <xdr:cNvSpPr/>
      </xdr:nvSpPr>
      <xdr:spPr>
        <a:xfrm>
          <a:off x="316231" y="14228444"/>
          <a:ext cx="5772150" cy="130111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Din Elregning</a:t>
          </a:r>
          <a:br>
            <a:rPr lang="da-DK" sz="1100"/>
          </a:br>
          <a:r>
            <a:rPr lang="da-DK" sz="1100"/>
            <a:t>En beregnet elregning baseret på dit forbru</a:t>
          </a:r>
          <a:r>
            <a:rPr lang="da-DK" sz="1100" baseline="0"/>
            <a:t>g og dine priser. Den indeholder alle de obligatoriske linjer som enhver elregning indeholder, uanset hvordan den ser ud. Mange elleverandører samler linjerne, hvilket forsimpler regningen, men umuliggør at finde ud af hvad du egentlig betaler for. Det kan du finde ud af her. </a:t>
          </a:r>
          <a:br>
            <a:rPr lang="da-DK" sz="1100" baseline="0"/>
          </a:br>
          <a:r>
            <a:rPr lang="da-DK" sz="1100" baseline="0"/>
            <a:t>Hvis slutbeløbet ikke stemmer overens med din egen elregning, kan der være skjulte tilllæg. Dem kan du få hjælp til at finde på fanen "Find Skjulte Tillæg".</a:t>
          </a:r>
          <a:endParaRPr lang="da-DK" sz="1100"/>
        </a:p>
      </xdr:txBody>
    </xdr:sp>
    <xdr:clientData/>
  </xdr:twoCellAnchor>
  <xdr:twoCellAnchor editAs="oneCell">
    <xdr:from>
      <xdr:col>3</xdr:col>
      <xdr:colOff>561975</xdr:colOff>
      <xdr:row>106</xdr:row>
      <xdr:rowOff>186415</xdr:rowOff>
    </xdr:from>
    <xdr:to>
      <xdr:col>27</xdr:col>
      <xdr:colOff>531495</xdr:colOff>
      <xdr:row>135</xdr:row>
      <xdr:rowOff>156210</xdr:rowOff>
    </xdr:to>
    <xdr:pic>
      <xdr:nvPicPr>
        <xdr:cNvPr id="58" name="Billede 57">
          <a:extLst>
            <a:ext uri="{FF2B5EF4-FFF2-40B4-BE49-F238E27FC236}">
              <a16:creationId xmlns:a16="http://schemas.microsoft.com/office/drawing/2014/main" id="{0AA1C4C4-6DA2-7949-CF73-63EBCD91130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979295" y="25309555"/>
          <a:ext cx="14188440" cy="54981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83820</xdr:colOff>
      <xdr:row>116</xdr:row>
      <xdr:rowOff>137160</xdr:rowOff>
    </xdr:from>
    <xdr:to>
      <xdr:col>3</xdr:col>
      <xdr:colOff>150495</xdr:colOff>
      <xdr:row>121</xdr:row>
      <xdr:rowOff>99060</xdr:rowOff>
    </xdr:to>
    <xdr:sp macro="" textlink="">
      <xdr:nvSpPr>
        <xdr:cNvPr id="59" name="Rektangel 58">
          <a:extLst>
            <a:ext uri="{FF2B5EF4-FFF2-40B4-BE49-F238E27FC236}">
              <a16:creationId xmlns:a16="http://schemas.microsoft.com/office/drawing/2014/main" id="{EA38E199-B49E-4CF8-B379-32BD0C08C70E}"/>
            </a:ext>
          </a:extLst>
        </xdr:cNvPr>
        <xdr:cNvSpPr/>
      </xdr:nvSpPr>
      <xdr:spPr>
        <a:xfrm>
          <a:off x="83820" y="27165300"/>
          <a:ext cx="1483995" cy="9144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Datofiltre</a:t>
          </a:r>
          <a:br>
            <a:rPr lang="da-DK" sz="1100"/>
          </a:br>
          <a:r>
            <a:rPr lang="da-DK" sz="1100"/>
            <a:t>Justér</a:t>
          </a:r>
          <a:r>
            <a:rPr lang="da-DK" sz="1100" baseline="0"/>
            <a:t> hvilken periode du får vist</a:t>
          </a:r>
          <a:endParaRPr lang="da-DK" sz="1100"/>
        </a:p>
      </xdr:txBody>
    </xdr:sp>
    <xdr:clientData/>
  </xdr:twoCellAnchor>
  <xdr:twoCellAnchor>
    <xdr:from>
      <xdr:col>3</xdr:col>
      <xdr:colOff>150495</xdr:colOff>
      <xdr:row>110</xdr:row>
      <xdr:rowOff>152400</xdr:rowOff>
    </xdr:from>
    <xdr:to>
      <xdr:col>4</xdr:col>
      <xdr:colOff>60960</xdr:colOff>
      <xdr:row>119</xdr:row>
      <xdr:rowOff>26670</xdr:rowOff>
    </xdr:to>
    <xdr:cxnSp macro="">
      <xdr:nvCxnSpPr>
        <xdr:cNvPr id="60" name="Lige pilforbindelse 59">
          <a:extLst>
            <a:ext uri="{FF2B5EF4-FFF2-40B4-BE49-F238E27FC236}">
              <a16:creationId xmlns:a16="http://schemas.microsoft.com/office/drawing/2014/main" id="{F1BC1100-93B0-4F65-9774-2C756ABBDEF6}"/>
            </a:ext>
          </a:extLst>
        </xdr:cNvPr>
        <xdr:cNvCxnSpPr>
          <a:cxnSpLocks/>
          <a:stCxn id="59" idx="3"/>
        </xdr:cNvCxnSpPr>
      </xdr:nvCxnSpPr>
      <xdr:spPr>
        <a:xfrm flipV="1">
          <a:off x="1567815" y="26037540"/>
          <a:ext cx="520065" cy="158877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3</xdr:col>
      <xdr:colOff>76200</xdr:colOff>
      <xdr:row>118</xdr:row>
      <xdr:rowOff>3810</xdr:rowOff>
    </xdr:from>
    <xdr:to>
      <xdr:col>4</xdr:col>
      <xdr:colOff>5715</xdr:colOff>
      <xdr:row>119</xdr:row>
      <xdr:rowOff>41910</xdr:rowOff>
    </xdr:to>
    <xdr:cxnSp macro="">
      <xdr:nvCxnSpPr>
        <xdr:cNvPr id="61" name="Lige pilforbindelse 60">
          <a:extLst>
            <a:ext uri="{FF2B5EF4-FFF2-40B4-BE49-F238E27FC236}">
              <a16:creationId xmlns:a16="http://schemas.microsoft.com/office/drawing/2014/main" id="{03ADECA2-C57E-4F6C-9584-8E57BA308EA9}"/>
            </a:ext>
          </a:extLst>
        </xdr:cNvPr>
        <xdr:cNvCxnSpPr>
          <a:cxnSpLocks/>
        </xdr:cNvCxnSpPr>
      </xdr:nvCxnSpPr>
      <xdr:spPr>
        <a:xfrm flipV="1">
          <a:off x="1493520" y="27412950"/>
          <a:ext cx="539115" cy="2286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3</xdr:col>
      <xdr:colOff>150495</xdr:colOff>
      <xdr:row>119</xdr:row>
      <xdr:rowOff>26670</xdr:rowOff>
    </xdr:from>
    <xdr:to>
      <xdr:col>3</xdr:col>
      <xdr:colOff>594360</xdr:colOff>
      <xdr:row>127</xdr:row>
      <xdr:rowOff>160020</xdr:rowOff>
    </xdr:to>
    <xdr:cxnSp macro="">
      <xdr:nvCxnSpPr>
        <xdr:cNvPr id="64" name="Lige pilforbindelse 63">
          <a:extLst>
            <a:ext uri="{FF2B5EF4-FFF2-40B4-BE49-F238E27FC236}">
              <a16:creationId xmlns:a16="http://schemas.microsoft.com/office/drawing/2014/main" id="{22A93AB0-C0C0-4CED-A88E-56A1A0860340}"/>
            </a:ext>
          </a:extLst>
        </xdr:cNvPr>
        <xdr:cNvCxnSpPr>
          <a:cxnSpLocks/>
          <a:stCxn id="59" idx="3"/>
        </xdr:cNvCxnSpPr>
      </xdr:nvCxnSpPr>
      <xdr:spPr>
        <a:xfrm>
          <a:off x="1567815" y="27626310"/>
          <a:ext cx="443865" cy="165735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6</xdr:col>
      <xdr:colOff>198120</xdr:colOff>
      <xdr:row>139</xdr:row>
      <xdr:rowOff>0</xdr:rowOff>
    </xdr:from>
    <xdr:to>
      <xdr:col>13</xdr:col>
      <xdr:colOff>453390</xdr:colOff>
      <xdr:row>143</xdr:row>
      <xdr:rowOff>64770</xdr:rowOff>
    </xdr:to>
    <xdr:sp macro="" textlink="">
      <xdr:nvSpPr>
        <xdr:cNvPr id="69" name="Rektangel 68">
          <a:extLst>
            <a:ext uri="{FF2B5EF4-FFF2-40B4-BE49-F238E27FC236}">
              <a16:creationId xmlns:a16="http://schemas.microsoft.com/office/drawing/2014/main" id="{8AED3B34-D920-4BE1-B769-BAE60116F752}"/>
            </a:ext>
          </a:extLst>
        </xdr:cNvPr>
        <xdr:cNvSpPr/>
      </xdr:nvSpPr>
      <xdr:spPr>
        <a:xfrm>
          <a:off x="3444240" y="31409640"/>
          <a:ext cx="4522470" cy="82677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Afregning</a:t>
          </a:r>
          <a:br>
            <a:rPr lang="da-DK" sz="1100"/>
          </a:br>
          <a:r>
            <a:rPr lang="da-DK" sz="1100"/>
            <a:t>Se en opgørelse over din afregning for salg</a:t>
          </a:r>
          <a:r>
            <a:rPr lang="da-DK" sz="1100" baseline="0"/>
            <a:t> af strøm med alle de obligatoriske linjer. </a:t>
          </a:r>
          <a:endParaRPr lang="da-DK" sz="1100"/>
        </a:p>
      </xdr:txBody>
    </xdr:sp>
    <xdr:clientData/>
  </xdr:twoCellAnchor>
  <xdr:twoCellAnchor>
    <xdr:from>
      <xdr:col>10</xdr:col>
      <xdr:colOff>20003</xdr:colOff>
      <xdr:row>135</xdr:row>
      <xdr:rowOff>91440</xdr:rowOff>
    </xdr:from>
    <xdr:to>
      <xdr:col>10</xdr:col>
      <xdr:colOff>160020</xdr:colOff>
      <xdr:row>139</xdr:row>
      <xdr:rowOff>0</xdr:rowOff>
    </xdr:to>
    <xdr:cxnSp macro="">
      <xdr:nvCxnSpPr>
        <xdr:cNvPr id="70" name="Lige pilforbindelse 69">
          <a:extLst>
            <a:ext uri="{FF2B5EF4-FFF2-40B4-BE49-F238E27FC236}">
              <a16:creationId xmlns:a16="http://schemas.microsoft.com/office/drawing/2014/main" id="{32E6E278-FE50-43A8-913D-CDF75A04C1BC}"/>
            </a:ext>
          </a:extLst>
        </xdr:cNvPr>
        <xdr:cNvCxnSpPr>
          <a:cxnSpLocks/>
          <a:stCxn id="69" idx="0"/>
        </xdr:cNvCxnSpPr>
      </xdr:nvCxnSpPr>
      <xdr:spPr>
        <a:xfrm flipV="1">
          <a:off x="5704523" y="30739080"/>
          <a:ext cx="140017" cy="67056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22</xdr:col>
      <xdr:colOff>441960</xdr:colOff>
      <xdr:row>135</xdr:row>
      <xdr:rowOff>114300</xdr:rowOff>
    </xdr:from>
    <xdr:to>
      <xdr:col>23</xdr:col>
      <xdr:colOff>233363</xdr:colOff>
      <xdr:row>140</xdr:row>
      <xdr:rowOff>144780</xdr:rowOff>
    </xdr:to>
    <xdr:cxnSp macro="">
      <xdr:nvCxnSpPr>
        <xdr:cNvPr id="73" name="Lige pilforbindelse 72">
          <a:extLst>
            <a:ext uri="{FF2B5EF4-FFF2-40B4-BE49-F238E27FC236}">
              <a16:creationId xmlns:a16="http://schemas.microsoft.com/office/drawing/2014/main" id="{2857DDCA-FFF8-4BFC-AB44-59A8B716163E}"/>
            </a:ext>
          </a:extLst>
        </xdr:cNvPr>
        <xdr:cNvCxnSpPr>
          <a:cxnSpLocks/>
          <a:stCxn id="74" idx="0"/>
        </xdr:cNvCxnSpPr>
      </xdr:nvCxnSpPr>
      <xdr:spPr>
        <a:xfrm flipH="1" flipV="1">
          <a:off x="13030200" y="30761940"/>
          <a:ext cx="401003" cy="98298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19</xdr:col>
      <xdr:colOff>407670</xdr:colOff>
      <xdr:row>140</xdr:row>
      <xdr:rowOff>142875</xdr:rowOff>
    </xdr:from>
    <xdr:to>
      <xdr:col>27</xdr:col>
      <xdr:colOff>53340</xdr:colOff>
      <xdr:row>145</xdr:row>
      <xdr:rowOff>24765</xdr:rowOff>
    </xdr:to>
    <xdr:sp macro="" textlink="">
      <xdr:nvSpPr>
        <xdr:cNvPr id="74" name="Rektangel 73">
          <a:extLst>
            <a:ext uri="{FF2B5EF4-FFF2-40B4-BE49-F238E27FC236}">
              <a16:creationId xmlns:a16="http://schemas.microsoft.com/office/drawing/2014/main" id="{7AD1EEA5-F040-461E-9364-D59FB57AABD6}"/>
            </a:ext>
          </a:extLst>
        </xdr:cNvPr>
        <xdr:cNvSpPr/>
      </xdr:nvSpPr>
      <xdr:spPr>
        <a:xfrm>
          <a:off x="11167110" y="31743015"/>
          <a:ext cx="4522470" cy="83439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Produktion- og forbrugskurve</a:t>
          </a:r>
          <a:br>
            <a:rPr lang="da-DK" sz="1100"/>
          </a:br>
          <a:r>
            <a:rPr lang="da-DK" sz="1100"/>
            <a:t>En graf med både</a:t>
          </a:r>
          <a:r>
            <a:rPr lang="da-DK" sz="1100" baseline="0"/>
            <a:t> både din overskudsproduktion og forbrug. Du kan selv bestemme om du vil se pr. time, dag, måned eller år, ved at bruge +/- knapperne nede til venstre.</a:t>
          </a:r>
          <a:endParaRPr lang="da-DK" sz="1100"/>
        </a:p>
      </xdr:txBody>
    </xdr:sp>
    <xdr:clientData/>
  </xdr:twoCellAnchor>
  <xdr:twoCellAnchor>
    <xdr:from>
      <xdr:col>28</xdr:col>
      <xdr:colOff>529590</xdr:colOff>
      <xdr:row>110</xdr:row>
      <xdr:rowOff>11431</xdr:rowOff>
    </xdr:from>
    <xdr:to>
      <xdr:col>32</xdr:col>
      <xdr:colOff>563880</xdr:colOff>
      <xdr:row>115</xdr:row>
      <xdr:rowOff>127636</xdr:rowOff>
    </xdr:to>
    <xdr:sp macro="" textlink="">
      <xdr:nvSpPr>
        <xdr:cNvPr id="77" name="Rektangel 76">
          <a:extLst>
            <a:ext uri="{FF2B5EF4-FFF2-40B4-BE49-F238E27FC236}">
              <a16:creationId xmlns:a16="http://schemas.microsoft.com/office/drawing/2014/main" id="{A5FDB9D2-3B7D-4FFD-8CD5-CBC6591288FA}"/>
            </a:ext>
          </a:extLst>
        </xdr:cNvPr>
        <xdr:cNvSpPr/>
      </xdr:nvSpPr>
      <xdr:spPr>
        <a:xfrm>
          <a:off x="16775430" y="25896571"/>
          <a:ext cx="2472690" cy="106870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Gennemsnitlig</a:t>
          </a:r>
          <a:r>
            <a:rPr lang="da-DK" sz="1100" b="1" baseline="0"/>
            <a:t> døgnkurve</a:t>
          </a:r>
          <a:br>
            <a:rPr lang="da-DK" sz="1100"/>
          </a:br>
          <a:r>
            <a:rPr lang="da-DK" sz="1100"/>
            <a:t>Her kan du se en</a:t>
          </a:r>
          <a:r>
            <a:rPr lang="da-DK" sz="1100" baseline="0"/>
            <a:t> gennemsnitlig døgnkurve i den valgte periode, med både overskudsproduktion og forbrug.</a:t>
          </a:r>
          <a:endParaRPr lang="da-DK" sz="1100"/>
        </a:p>
      </xdr:txBody>
    </xdr:sp>
    <xdr:clientData/>
  </xdr:twoCellAnchor>
  <xdr:twoCellAnchor>
    <xdr:from>
      <xdr:col>27</xdr:col>
      <xdr:colOff>510540</xdr:colOff>
      <xdr:row>111</xdr:row>
      <xdr:rowOff>118110</xdr:rowOff>
    </xdr:from>
    <xdr:to>
      <xdr:col>28</xdr:col>
      <xdr:colOff>529590</xdr:colOff>
      <xdr:row>112</xdr:row>
      <xdr:rowOff>162879</xdr:rowOff>
    </xdr:to>
    <xdr:cxnSp macro="">
      <xdr:nvCxnSpPr>
        <xdr:cNvPr id="78" name="Lige pilforbindelse 77">
          <a:extLst>
            <a:ext uri="{FF2B5EF4-FFF2-40B4-BE49-F238E27FC236}">
              <a16:creationId xmlns:a16="http://schemas.microsoft.com/office/drawing/2014/main" id="{05C7D916-0508-402C-AA38-FA8392E3EC0B}"/>
            </a:ext>
          </a:extLst>
        </xdr:cNvPr>
        <xdr:cNvCxnSpPr>
          <a:cxnSpLocks/>
          <a:stCxn id="77" idx="1"/>
        </xdr:cNvCxnSpPr>
      </xdr:nvCxnSpPr>
      <xdr:spPr>
        <a:xfrm flipH="1" flipV="1">
          <a:off x="16146780" y="26193750"/>
          <a:ext cx="628650" cy="235269"/>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editAs="oneCell">
    <xdr:from>
      <xdr:col>9</xdr:col>
      <xdr:colOff>518160</xdr:colOff>
      <xdr:row>156</xdr:row>
      <xdr:rowOff>115416</xdr:rowOff>
    </xdr:from>
    <xdr:to>
      <xdr:col>25</xdr:col>
      <xdr:colOff>187340</xdr:colOff>
      <xdr:row>179</xdr:row>
      <xdr:rowOff>109880</xdr:rowOff>
    </xdr:to>
    <xdr:pic>
      <xdr:nvPicPr>
        <xdr:cNvPr id="81" name="Billede 80">
          <a:extLst>
            <a:ext uri="{FF2B5EF4-FFF2-40B4-BE49-F238E27FC236}">
              <a16:creationId xmlns:a16="http://schemas.microsoft.com/office/drawing/2014/main" id="{B8456C89-DB99-B68A-8F95-79469F5B9B36}"/>
            </a:ext>
          </a:extLst>
        </xdr:cNvPr>
        <xdr:cNvPicPr>
          <a:picLocks noChangeAspect="1"/>
        </xdr:cNvPicPr>
      </xdr:nvPicPr>
      <xdr:blipFill>
        <a:blip xmlns:r="http://schemas.openxmlformats.org/officeDocument/2006/relationships" r:embed="rId8"/>
        <a:stretch>
          <a:fillRect/>
        </a:stretch>
      </xdr:blipFill>
      <xdr:spPr>
        <a:xfrm>
          <a:off x="5593080" y="34763556"/>
          <a:ext cx="8996060" cy="4368344"/>
        </a:xfrm>
        <a:prstGeom prst="rect">
          <a:avLst/>
        </a:prstGeom>
      </xdr:spPr>
    </xdr:pic>
    <xdr:clientData/>
  </xdr:twoCellAnchor>
  <xdr:twoCellAnchor>
    <xdr:from>
      <xdr:col>26</xdr:col>
      <xdr:colOff>520065</xdr:colOff>
      <xdr:row>161</xdr:row>
      <xdr:rowOff>146685</xdr:rowOff>
    </xdr:from>
    <xdr:to>
      <xdr:col>29</xdr:col>
      <xdr:colOff>493395</xdr:colOff>
      <xdr:row>165</xdr:row>
      <xdr:rowOff>106680</xdr:rowOff>
    </xdr:to>
    <xdr:sp macro="" textlink="">
      <xdr:nvSpPr>
        <xdr:cNvPr id="82" name="Rektangel 81">
          <a:extLst>
            <a:ext uri="{FF2B5EF4-FFF2-40B4-BE49-F238E27FC236}">
              <a16:creationId xmlns:a16="http://schemas.microsoft.com/office/drawing/2014/main" id="{C283BC57-A906-422D-89E4-1CA1CD98987A}"/>
            </a:ext>
          </a:extLst>
        </xdr:cNvPr>
        <xdr:cNvSpPr/>
      </xdr:nvSpPr>
      <xdr:spPr>
        <a:xfrm>
          <a:off x="15546705" y="35747325"/>
          <a:ext cx="1802130" cy="72199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Regningsperiode</a:t>
          </a:r>
          <a:br>
            <a:rPr lang="da-DK" sz="1100" b="0"/>
          </a:br>
          <a:r>
            <a:rPr lang="da-DK" sz="1100" b="0"/>
            <a:t>Perioden matcher den valgte</a:t>
          </a:r>
          <a:r>
            <a:rPr lang="da-DK" sz="1100" b="0" baseline="0"/>
            <a:t> periode på "Din elregning".</a:t>
          </a:r>
          <a:br>
            <a:rPr lang="da-DK" sz="1100"/>
          </a:br>
          <a:endParaRPr lang="da-DK" sz="1100"/>
        </a:p>
      </xdr:txBody>
    </xdr:sp>
    <xdr:clientData/>
  </xdr:twoCellAnchor>
  <xdr:twoCellAnchor>
    <xdr:from>
      <xdr:col>24</xdr:col>
      <xdr:colOff>571500</xdr:colOff>
      <xdr:row>163</xdr:row>
      <xdr:rowOff>128588</xdr:rowOff>
    </xdr:from>
    <xdr:to>
      <xdr:col>26</xdr:col>
      <xdr:colOff>521970</xdr:colOff>
      <xdr:row>165</xdr:row>
      <xdr:rowOff>120015</xdr:rowOff>
    </xdr:to>
    <xdr:cxnSp macro="">
      <xdr:nvCxnSpPr>
        <xdr:cNvPr id="83" name="Lige pilforbindelse 82">
          <a:extLst>
            <a:ext uri="{FF2B5EF4-FFF2-40B4-BE49-F238E27FC236}">
              <a16:creationId xmlns:a16="http://schemas.microsoft.com/office/drawing/2014/main" id="{20CBA8C9-52C5-425F-A5E0-62F557FA0576}"/>
            </a:ext>
          </a:extLst>
        </xdr:cNvPr>
        <xdr:cNvCxnSpPr>
          <a:cxnSpLocks/>
          <a:stCxn id="82" idx="1"/>
        </xdr:cNvCxnSpPr>
      </xdr:nvCxnSpPr>
      <xdr:spPr>
        <a:xfrm flipH="1">
          <a:off x="14378940" y="36110228"/>
          <a:ext cx="1169670" cy="372427"/>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518160</xdr:colOff>
      <xdr:row>164</xdr:row>
      <xdr:rowOff>152400</xdr:rowOff>
    </xdr:from>
    <xdr:to>
      <xdr:col>8</xdr:col>
      <xdr:colOff>118110</xdr:colOff>
      <xdr:row>171</xdr:row>
      <xdr:rowOff>0</xdr:rowOff>
    </xdr:to>
    <xdr:sp macro="" textlink="">
      <xdr:nvSpPr>
        <xdr:cNvPr id="86" name="Rektangel 85">
          <a:extLst>
            <a:ext uri="{FF2B5EF4-FFF2-40B4-BE49-F238E27FC236}">
              <a16:creationId xmlns:a16="http://schemas.microsoft.com/office/drawing/2014/main" id="{9B533F5B-50E9-474D-8E84-F7154208F954}"/>
            </a:ext>
          </a:extLst>
        </xdr:cNvPr>
        <xdr:cNvSpPr/>
      </xdr:nvSpPr>
      <xdr:spPr>
        <a:xfrm>
          <a:off x="1325880" y="36324540"/>
          <a:ext cx="3257550" cy="11811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Skjult</a:t>
          </a:r>
          <a:r>
            <a:rPr lang="da-DK" sz="1100" b="1" baseline="0"/>
            <a:t> tillæg til spotprisen</a:t>
          </a:r>
          <a:br>
            <a:rPr lang="da-DK" sz="1100" b="0"/>
          </a:br>
          <a:r>
            <a:rPr lang="da-DK" sz="1100" b="0"/>
            <a:t>Mange</a:t>
          </a:r>
          <a:r>
            <a:rPr lang="da-DK" sz="1100" b="0" baseline="0"/>
            <a:t> elleverandører vælger at samle deres spotpris sammen med deres spottillæg, og desuden kan den indeholde andre tillæg end det oplyste pristillæg. Se en indikation for hvor meget der kan være lagt oveni din spotpris her.</a:t>
          </a:r>
          <a:br>
            <a:rPr lang="da-DK" sz="1100"/>
          </a:br>
          <a:endParaRPr lang="da-DK" sz="1100"/>
        </a:p>
      </xdr:txBody>
    </xdr:sp>
    <xdr:clientData/>
  </xdr:twoCellAnchor>
  <xdr:twoCellAnchor>
    <xdr:from>
      <xdr:col>8</xdr:col>
      <xdr:colOff>118110</xdr:colOff>
      <xdr:row>167</xdr:row>
      <xdr:rowOff>171450</xdr:rowOff>
    </xdr:from>
    <xdr:to>
      <xdr:col>14</xdr:col>
      <xdr:colOff>411480</xdr:colOff>
      <xdr:row>172</xdr:row>
      <xdr:rowOff>121920</xdr:rowOff>
    </xdr:to>
    <xdr:cxnSp macro="">
      <xdr:nvCxnSpPr>
        <xdr:cNvPr id="87" name="Lige pilforbindelse 86">
          <a:extLst>
            <a:ext uri="{FF2B5EF4-FFF2-40B4-BE49-F238E27FC236}">
              <a16:creationId xmlns:a16="http://schemas.microsoft.com/office/drawing/2014/main" id="{E5E767BD-953B-46A7-B085-7A540DB995D9}"/>
            </a:ext>
          </a:extLst>
        </xdr:cNvPr>
        <xdr:cNvCxnSpPr>
          <a:cxnSpLocks/>
          <a:stCxn id="86" idx="3"/>
        </xdr:cNvCxnSpPr>
      </xdr:nvCxnSpPr>
      <xdr:spPr>
        <a:xfrm>
          <a:off x="4583430" y="36915090"/>
          <a:ext cx="3950970" cy="90297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605790</xdr:colOff>
      <xdr:row>175</xdr:row>
      <xdr:rowOff>72390</xdr:rowOff>
    </xdr:from>
    <xdr:to>
      <xdr:col>8</xdr:col>
      <xdr:colOff>95250</xdr:colOff>
      <xdr:row>180</xdr:row>
      <xdr:rowOff>175260</xdr:rowOff>
    </xdr:to>
    <xdr:sp macro="" textlink="">
      <xdr:nvSpPr>
        <xdr:cNvPr id="90" name="Rektangel 89">
          <a:extLst>
            <a:ext uri="{FF2B5EF4-FFF2-40B4-BE49-F238E27FC236}">
              <a16:creationId xmlns:a16="http://schemas.microsoft.com/office/drawing/2014/main" id="{1E81FFA6-3F4E-46DB-9D90-78B4C388A582}"/>
            </a:ext>
          </a:extLst>
        </xdr:cNvPr>
        <xdr:cNvSpPr/>
      </xdr:nvSpPr>
      <xdr:spPr>
        <a:xfrm>
          <a:off x="1413510" y="38340030"/>
          <a:ext cx="3147060" cy="105537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Skjult</a:t>
          </a:r>
          <a:r>
            <a:rPr lang="da-DK" sz="1100" b="1" baseline="0"/>
            <a:t> tillæg til abonnementet</a:t>
          </a:r>
          <a:br>
            <a:rPr lang="da-DK" sz="1100" b="0"/>
          </a:br>
          <a:r>
            <a:rPr lang="da-DK" sz="1100" b="0"/>
            <a:t>Nogle elleverandører lægger ekstra månedlige opkrævninger</a:t>
          </a:r>
          <a:r>
            <a:rPr lang="da-DK" sz="1100" b="0" baseline="0"/>
            <a:t> på din elregning, ud over det oplyste abonnement - eller istedet for abonnementet. Se en indikation på hvor meget der kan være tale om her.</a:t>
          </a:r>
          <a:br>
            <a:rPr lang="da-DK" sz="1100"/>
          </a:br>
          <a:endParaRPr lang="da-DK" sz="1100"/>
        </a:p>
      </xdr:txBody>
    </xdr:sp>
    <xdr:clientData/>
  </xdr:twoCellAnchor>
  <xdr:twoCellAnchor>
    <xdr:from>
      <xdr:col>8</xdr:col>
      <xdr:colOff>99060</xdr:colOff>
      <xdr:row>176</xdr:row>
      <xdr:rowOff>7620</xdr:rowOff>
    </xdr:from>
    <xdr:to>
      <xdr:col>14</xdr:col>
      <xdr:colOff>487680</xdr:colOff>
      <xdr:row>178</xdr:row>
      <xdr:rowOff>30480</xdr:rowOff>
    </xdr:to>
    <xdr:cxnSp macro="">
      <xdr:nvCxnSpPr>
        <xdr:cNvPr id="91" name="Lige pilforbindelse 90">
          <a:extLst>
            <a:ext uri="{FF2B5EF4-FFF2-40B4-BE49-F238E27FC236}">
              <a16:creationId xmlns:a16="http://schemas.microsoft.com/office/drawing/2014/main" id="{092557FD-EC76-410E-906C-AC17931507C1}"/>
            </a:ext>
          </a:extLst>
        </xdr:cNvPr>
        <xdr:cNvCxnSpPr>
          <a:cxnSpLocks/>
          <a:stCxn id="90" idx="3"/>
        </xdr:cNvCxnSpPr>
      </xdr:nvCxnSpPr>
      <xdr:spPr>
        <a:xfrm flipV="1">
          <a:off x="4564380" y="38465760"/>
          <a:ext cx="4046220" cy="40386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502920</xdr:colOff>
      <xdr:row>155</xdr:row>
      <xdr:rowOff>152400</xdr:rowOff>
    </xdr:from>
    <xdr:to>
      <xdr:col>8</xdr:col>
      <xdr:colOff>95250</xdr:colOff>
      <xdr:row>162</xdr:row>
      <xdr:rowOff>0</xdr:rowOff>
    </xdr:to>
    <xdr:sp macro="" textlink="">
      <xdr:nvSpPr>
        <xdr:cNvPr id="95" name="Rektangel 94">
          <a:extLst>
            <a:ext uri="{FF2B5EF4-FFF2-40B4-BE49-F238E27FC236}">
              <a16:creationId xmlns:a16="http://schemas.microsoft.com/office/drawing/2014/main" id="{5D4E1910-FB30-4EA1-BE2A-D6D70E8F6B58}"/>
            </a:ext>
          </a:extLst>
        </xdr:cNvPr>
        <xdr:cNvSpPr/>
      </xdr:nvSpPr>
      <xdr:spPr>
        <a:xfrm>
          <a:off x="1310640" y="34610040"/>
          <a:ext cx="3249930" cy="11811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Din egen elregnings slutbeløb</a:t>
          </a:r>
          <a:r>
            <a:rPr lang="da-DK" sz="1100" b="1" baseline="0"/>
            <a:t> inkl. moms</a:t>
          </a:r>
          <a:br>
            <a:rPr lang="da-DK" sz="1100" b="0"/>
          </a:br>
          <a:r>
            <a:rPr lang="da-DK" sz="1100" b="0"/>
            <a:t>Her skal du</a:t>
          </a:r>
          <a:r>
            <a:rPr lang="da-DK" sz="1100" b="0" baseline="0"/>
            <a:t> indtaste beløbet på din elregnings Opgørelse. </a:t>
          </a:r>
          <a:br>
            <a:rPr lang="da-DK" sz="1100" b="0" baseline="0"/>
          </a:br>
          <a:r>
            <a:rPr lang="da-DK" sz="1100" b="0" baseline="0"/>
            <a:t>Du skal ikke tage beløbet fra en evt. aconto, da vi ikke kan beregne prisen ud i fremtiden. </a:t>
          </a:r>
          <a:br>
            <a:rPr lang="da-DK" sz="1100"/>
          </a:br>
          <a:endParaRPr lang="da-DK" sz="1100"/>
        </a:p>
      </xdr:txBody>
    </xdr:sp>
    <xdr:clientData/>
  </xdr:twoCellAnchor>
  <xdr:twoCellAnchor>
    <xdr:from>
      <xdr:col>8</xdr:col>
      <xdr:colOff>99060</xdr:colOff>
      <xdr:row>158</xdr:row>
      <xdr:rowOff>171450</xdr:rowOff>
    </xdr:from>
    <xdr:to>
      <xdr:col>14</xdr:col>
      <xdr:colOff>396240</xdr:colOff>
      <xdr:row>168</xdr:row>
      <xdr:rowOff>15240</xdr:rowOff>
    </xdr:to>
    <xdr:cxnSp macro="">
      <xdr:nvCxnSpPr>
        <xdr:cNvPr id="96" name="Lige pilforbindelse 95">
          <a:extLst>
            <a:ext uri="{FF2B5EF4-FFF2-40B4-BE49-F238E27FC236}">
              <a16:creationId xmlns:a16="http://schemas.microsoft.com/office/drawing/2014/main" id="{177A356D-207E-4D9B-A59B-EF5C155BE6B7}"/>
            </a:ext>
          </a:extLst>
        </xdr:cNvPr>
        <xdr:cNvCxnSpPr>
          <a:cxnSpLocks/>
          <a:stCxn id="95" idx="3"/>
        </xdr:cNvCxnSpPr>
      </xdr:nvCxnSpPr>
      <xdr:spPr>
        <a:xfrm>
          <a:off x="4564380" y="35200590"/>
          <a:ext cx="3954780" cy="174879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editAs="oneCell">
    <xdr:from>
      <xdr:col>8</xdr:col>
      <xdr:colOff>209550</xdr:colOff>
      <xdr:row>189</xdr:row>
      <xdr:rowOff>3810</xdr:rowOff>
    </xdr:from>
    <xdr:to>
      <xdr:col>27</xdr:col>
      <xdr:colOff>270850</xdr:colOff>
      <xdr:row>213</xdr:row>
      <xdr:rowOff>3810</xdr:rowOff>
    </xdr:to>
    <xdr:pic>
      <xdr:nvPicPr>
        <xdr:cNvPr id="99" name="Billede 98">
          <a:extLst>
            <a:ext uri="{FF2B5EF4-FFF2-40B4-BE49-F238E27FC236}">
              <a16:creationId xmlns:a16="http://schemas.microsoft.com/office/drawing/2014/main" id="{C73773C3-7A3C-AC7E-101B-A88AD0DE879B}"/>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674870" y="40938450"/>
          <a:ext cx="11239840" cy="457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411480</xdr:colOff>
      <xdr:row>188</xdr:row>
      <xdr:rowOff>146685</xdr:rowOff>
    </xdr:from>
    <xdr:to>
      <xdr:col>7</xdr:col>
      <xdr:colOff>521970</xdr:colOff>
      <xdr:row>194</xdr:row>
      <xdr:rowOff>66675</xdr:rowOff>
    </xdr:to>
    <xdr:sp macro="" textlink="">
      <xdr:nvSpPr>
        <xdr:cNvPr id="100" name="Rektangel 99">
          <a:extLst>
            <a:ext uri="{FF2B5EF4-FFF2-40B4-BE49-F238E27FC236}">
              <a16:creationId xmlns:a16="http://schemas.microsoft.com/office/drawing/2014/main" id="{BB9A0E19-32D5-4B0D-ABF2-CD5A2503FD7D}"/>
            </a:ext>
          </a:extLst>
        </xdr:cNvPr>
        <xdr:cNvSpPr/>
      </xdr:nvSpPr>
      <xdr:spPr>
        <a:xfrm>
          <a:off x="1219200" y="40890825"/>
          <a:ext cx="3158490" cy="106299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Din elregning for</a:t>
          </a:r>
          <a:r>
            <a:rPr lang="da-DK" sz="1100" b="1" baseline="0"/>
            <a:t> hver time</a:t>
          </a:r>
          <a:br>
            <a:rPr lang="da-DK" sz="1100" b="0"/>
          </a:br>
          <a:r>
            <a:rPr lang="da-DK" sz="1100" b="0"/>
            <a:t>Det er rart, at vide hvad man betaler for. Her kan du se hvad du betaler for i hver eneste time i regningsperioden. </a:t>
          </a:r>
          <a:br>
            <a:rPr lang="da-DK" sz="1100"/>
          </a:br>
          <a:endParaRPr lang="da-DK" sz="1100"/>
        </a:p>
      </xdr:txBody>
    </xdr:sp>
    <xdr:clientData/>
  </xdr:twoCellAnchor>
  <xdr:twoCellAnchor editAs="oneCell">
    <xdr:from>
      <xdr:col>16</xdr:col>
      <xdr:colOff>461010</xdr:colOff>
      <xdr:row>8</xdr:row>
      <xdr:rowOff>38658</xdr:rowOff>
    </xdr:from>
    <xdr:to>
      <xdr:col>24</xdr:col>
      <xdr:colOff>537210</xdr:colOff>
      <xdr:row>25</xdr:row>
      <xdr:rowOff>117898</xdr:rowOff>
    </xdr:to>
    <xdr:pic>
      <xdr:nvPicPr>
        <xdr:cNvPr id="9" name="Billede 8">
          <a:extLst>
            <a:ext uri="{FF2B5EF4-FFF2-40B4-BE49-F238E27FC236}">
              <a16:creationId xmlns:a16="http://schemas.microsoft.com/office/drawing/2014/main" id="{5BEDE776-64E4-CCEA-80C1-11DAA5A92FC8}"/>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711690" y="7049058"/>
          <a:ext cx="4545330" cy="3319645"/>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66675</xdr:colOff>
      <xdr:row>0</xdr:row>
      <xdr:rowOff>0</xdr:rowOff>
    </xdr:from>
    <xdr:to>
      <xdr:col>8</xdr:col>
      <xdr:colOff>533400</xdr:colOff>
      <xdr:row>1</xdr:row>
      <xdr:rowOff>1433513</xdr:rowOff>
    </xdr:to>
    <xdr:pic>
      <xdr:nvPicPr>
        <xdr:cNvPr id="7" name="Billede 6">
          <a:extLst>
            <a:ext uri="{FF2B5EF4-FFF2-40B4-BE49-F238E27FC236}">
              <a16:creationId xmlns:a16="http://schemas.microsoft.com/office/drawing/2014/main" id="{279CAD62-C9C2-462E-B151-1AC61B11C295}"/>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6675" y="0"/>
          <a:ext cx="4838700" cy="15001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346710</xdr:colOff>
      <xdr:row>71</xdr:row>
      <xdr:rowOff>175260</xdr:rowOff>
    </xdr:from>
    <xdr:to>
      <xdr:col>3</xdr:col>
      <xdr:colOff>586740</xdr:colOff>
      <xdr:row>73</xdr:row>
      <xdr:rowOff>70485</xdr:rowOff>
    </xdr:to>
    <xdr:cxnSp macro="">
      <xdr:nvCxnSpPr>
        <xdr:cNvPr id="16" name="Lige pilforbindelse 15">
          <a:extLst>
            <a:ext uri="{FF2B5EF4-FFF2-40B4-BE49-F238E27FC236}">
              <a16:creationId xmlns:a16="http://schemas.microsoft.com/office/drawing/2014/main" id="{6E4E8BE0-219E-471A-984F-7ADD58DAFFD5}"/>
            </a:ext>
          </a:extLst>
        </xdr:cNvPr>
        <xdr:cNvCxnSpPr>
          <a:cxnSpLocks/>
        </xdr:cNvCxnSpPr>
      </xdr:nvCxnSpPr>
      <xdr:spPr>
        <a:xfrm flipV="1">
          <a:off x="1062990" y="19568160"/>
          <a:ext cx="849630" cy="276225"/>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28</xdr:col>
      <xdr:colOff>57149</xdr:colOff>
      <xdr:row>88</xdr:row>
      <xdr:rowOff>28573</xdr:rowOff>
    </xdr:from>
    <xdr:to>
      <xdr:col>35</xdr:col>
      <xdr:colOff>476250</xdr:colOff>
      <xdr:row>100</xdr:row>
      <xdr:rowOff>180974</xdr:rowOff>
    </xdr:to>
    <xdr:sp macro="" textlink="">
      <xdr:nvSpPr>
        <xdr:cNvPr id="28" name="Rektangel 27">
          <a:extLst>
            <a:ext uri="{FF2B5EF4-FFF2-40B4-BE49-F238E27FC236}">
              <a16:creationId xmlns:a16="http://schemas.microsoft.com/office/drawing/2014/main" id="{B97DDA56-2332-4C27-BC66-06B3C7E22497}"/>
            </a:ext>
          </a:extLst>
        </xdr:cNvPr>
        <xdr:cNvSpPr/>
      </xdr:nvSpPr>
      <xdr:spPr>
        <a:xfrm>
          <a:off x="16211549" y="22659973"/>
          <a:ext cx="4686301" cy="2438401"/>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da-DK" sz="1100" b="1"/>
            <a:t>Leveringsomfang / Effektgrænse</a:t>
          </a:r>
        </a:p>
        <a:p>
          <a:pPr algn="l"/>
          <a:r>
            <a:rPr lang="da-DK" sz="1100" b="0"/>
            <a:t>Din</a:t>
          </a:r>
          <a:r>
            <a:rPr lang="da-DK" sz="1100" b="0" baseline="0"/>
            <a:t> bolig har en max effektgrænse, også kaldet leveringsomfang, hos dit netselskab. Det er den kapacitet der købt til huset, da det blev bygget. Hvis du overskrider dit leveringsomfang, skal du kontakte dit netselskab for at tilkøbe et større leveringsomfang.</a:t>
          </a:r>
          <a:br>
            <a:rPr lang="da-DK" sz="1100" b="0" baseline="0"/>
          </a:br>
          <a:r>
            <a:rPr lang="da-DK" sz="1100" b="0" baseline="0"/>
            <a:t>I dette diagram kan du se hvor meget du udnytter dit leveringsomfang, hvis vi kan hente det via Eloverblik.dk. </a:t>
          </a:r>
          <a:br>
            <a:rPr lang="da-DK" sz="1100" b="0" baseline="0"/>
          </a:br>
          <a:r>
            <a:rPr lang="da-DK" sz="1100" b="0" baseline="0"/>
            <a:t>Ofte er det angivet i Ampere, og så omregner Elindsigt det til kW med formlen Ampere / 1,4, der er en tilnærmet værdi ud fra formlen:</a:t>
          </a:r>
          <a:br>
            <a:rPr lang="da-DK" sz="1100" b="0" baseline="0"/>
          </a:br>
          <a:br>
            <a:rPr lang="da-DK" sz="1100" b="0" baseline="0"/>
          </a:br>
          <a:endParaRPr lang="da-DK" sz="1100" b="0"/>
        </a:p>
      </xdr:txBody>
    </xdr:sp>
    <xdr:clientData/>
  </xdr:twoCellAnchor>
  <xdr:twoCellAnchor>
    <xdr:from>
      <xdr:col>27</xdr:col>
      <xdr:colOff>28575</xdr:colOff>
      <xdr:row>92</xdr:row>
      <xdr:rowOff>9525</xdr:rowOff>
    </xdr:from>
    <xdr:to>
      <xdr:col>28</xdr:col>
      <xdr:colOff>57149</xdr:colOff>
      <xdr:row>94</xdr:row>
      <xdr:rowOff>104774</xdr:rowOff>
    </xdr:to>
    <xdr:cxnSp macro="">
      <xdr:nvCxnSpPr>
        <xdr:cNvPr id="33" name="Lige pilforbindelse 32">
          <a:extLst>
            <a:ext uri="{FF2B5EF4-FFF2-40B4-BE49-F238E27FC236}">
              <a16:creationId xmlns:a16="http://schemas.microsoft.com/office/drawing/2014/main" id="{2795EC6B-C802-436A-99C2-1245AE336871}"/>
            </a:ext>
          </a:extLst>
        </xdr:cNvPr>
        <xdr:cNvCxnSpPr>
          <a:cxnSpLocks/>
          <a:stCxn id="28" idx="1"/>
        </xdr:cNvCxnSpPr>
      </xdr:nvCxnSpPr>
      <xdr:spPr>
        <a:xfrm flipH="1" flipV="1">
          <a:off x="15573375" y="23402925"/>
          <a:ext cx="638174" cy="476249"/>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editAs="oneCell">
    <xdr:from>
      <xdr:col>30</xdr:col>
      <xdr:colOff>390524</xdr:colOff>
      <xdr:row>96</xdr:row>
      <xdr:rowOff>128689</xdr:rowOff>
    </xdr:from>
    <xdr:to>
      <xdr:col>32</xdr:col>
      <xdr:colOff>533399</xdr:colOff>
      <xdr:row>100</xdr:row>
      <xdr:rowOff>47727</xdr:rowOff>
    </xdr:to>
    <xdr:pic>
      <xdr:nvPicPr>
        <xdr:cNvPr id="41" name="Billede 40">
          <a:extLst>
            <a:ext uri="{FF2B5EF4-FFF2-40B4-BE49-F238E27FC236}">
              <a16:creationId xmlns:a16="http://schemas.microsoft.com/office/drawing/2014/main" id="{4EE77A95-DBB5-2080-2CAE-101DDC469F8D}"/>
            </a:ext>
          </a:extLst>
        </xdr:cNvPr>
        <xdr:cNvPicPr>
          <a:picLocks noChangeAspect="1"/>
        </xdr:cNvPicPr>
      </xdr:nvPicPr>
      <xdr:blipFill>
        <a:blip xmlns:r="http://schemas.openxmlformats.org/officeDocument/2006/relationships" r:embed="rId12"/>
        <a:stretch>
          <a:fillRect/>
        </a:stretch>
      </xdr:blipFill>
      <xdr:spPr>
        <a:xfrm>
          <a:off x="17764124" y="24284089"/>
          <a:ext cx="1362075" cy="6810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19050</xdr:colOff>
      <xdr:row>11</xdr:row>
      <xdr:rowOff>66676</xdr:rowOff>
    </xdr:from>
    <xdr:to>
      <xdr:col>12</xdr:col>
      <xdr:colOff>1527810</xdr:colOff>
      <xdr:row>14</xdr:row>
      <xdr:rowOff>150487</xdr:rowOff>
    </xdr:to>
    <xdr:pic>
      <xdr:nvPicPr>
        <xdr:cNvPr id="3" name="Billede 2">
          <a:extLst>
            <a:ext uri="{FF2B5EF4-FFF2-40B4-BE49-F238E27FC236}">
              <a16:creationId xmlns:a16="http://schemas.microsoft.com/office/drawing/2014/main" id="{393E5ED3-AB94-577C-E494-43648B4F53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81975" y="2105026"/>
          <a:ext cx="1504950" cy="630546"/>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47626</xdr:colOff>
      <xdr:row>22</xdr:row>
      <xdr:rowOff>19051</xdr:rowOff>
    </xdr:from>
    <xdr:to>
      <xdr:col>12</xdr:col>
      <xdr:colOff>1375411</xdr:colOff>
      <xdr:row>24</xdr:row>
      <xdr:rowOff>186518</xdr:rowOff>
    </xdr:to>
    <xdr:pic>
      <xdr:nvPicPr>
        <xdr:cNvPr id="5" name="Billede 4">
          <a:extLst>
            <a:ext uri="{FF2B5EF4-FFF2-40B4-BE49-F238E27FC236}">
              <a16:creationId xmlns:a16="http://schemas.microsoft.com/office/drawing/2014/main" id="{568242CF-2A38-27F4-867D-D4FD9CA977B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210551" y="4152901"/>
          <a:ext cx="1333500" cy="554182"/>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26</xdr:row>
      <xdr:rowOff>28575</xdr:rowOff>
    </xdr:from>
    <xdr:to>
      <xdr:col>12</xdr:col>
      <xdr:colOff>2400300</xdr:colOff>
      <xdr:row>30</xdr:row>
      <xdr:rowOff>117492</xdr:rowOff>
    </xdr:to>
    <xdr:pic>
      <xdr:nvPicPr>
        <xdr:cNvPr id="6" name="Billede 5">
          <a:extLst>
            <a:ext uri="{FF2B5EF4-FFF2-40B4-BE49-F238E27FC236}">
              <a16:creationId xmlns:a16="http://schemas.microsoft.com/office/drawing/2014/main" id="{DE325720-1A1C-3150-AC31-A063712710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181975" y="4924425"/>
          <a:ext cx="2362200" cy="837582"/>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47625</xdr:colOff>
      <xdr:row>32</xdr:row>
      <xdr:rowOff>30647</xdr:rowOff>
    </xdr:from>
    <xdr:to>
      <xdr:col>12</xdr:col>
      <xdr:colOff>2133600</xdr:colOff>
      <xdr:row>37</xdr:row>
      <xdr:rowOff>3810</xdr:rowOff>
    </xdr:to>
    <xdr:pic>
      <xdr:nvPicPr>
        <xdr:cNvPr id="7" name="Billede 6">
          <a:extLst>
            <a:ext uri="{FF2B5EF4-FFF2-40B4-BE49-F238E27FC236}">
              <a16:creationId xmlns:a16="http://schemas.microsoft.com/office/drawing/2014/main" id="{043519F6-6908-4978-D87F-7DEDE8E3C34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591675" y="6164747"/>
          <a:ext cx="2082165" cy="925663"/>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281462</xdr:colOff>
      <xdr:row>16</xdr:row>
      <xdr:rowOff>132757</xdr:rowOff>
    </xdr:from>
    <xdr:to>
      <xdr:col>13</xdr:col>
      <xdr:colOff>250983</xdr:colOff>
      <xdr:row>20</xdr:row>
      <xdr:rowOff>154293</xdr:rowOff>
    </xdr:to>
    <xdr:pic>
      <xdr:nvPicPr>
        <xdr:cNvPr id="2" name="Billede 1">
          <a:extLst>
            <a:ext uri="{FF2B5EF4-FFF2-40B4-BE49-F238E27FC236}">
              <a16:creationId xmlns:a16="http://schemas.microsoft.com/office/drawing/2014/main" id="{549003C8-14BB-AEBD-5A1D-564A747F8F0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568337" y="3371257"/>
          <a:ext cx="3184209" cy="878786"/>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100577</xdr:colOff>
      <xdr:row>20</xdr:row>
      <xdr:rowOff>192618</xdr:rowOff>
    </xdr:from>
    <xdr:to>
      <xdr:col>19</xdr:col>
      <xdr:colOff>34924</xdr:colOff>
      <xdr:row>32</xdr:row>
      <xdr:rowOff>110963</xdr:rowOff>
    </xdr:to>
    <xdr:pic>
      <xdr:nvPicPr>
        <xdr:cNvPr id="4" name="Billede 3">
          <a:extLst>
            <a:ext uri="{FF2B5EF4-FFF2-40B4-BE49-F238E27FC236}">
              <a16:creationId xmlns:a16="http://schemas.microsoft.com/office/drawing/2014/main" id="{E85283E5-68DF-A5FF-E7B8-F1A132EE1D8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6540727" y="3993093"/>
          <a:ext cx="1886972" cy="2223395"/>
        </a:xfrm>
        <a:prstGeom prst="rect">
          <a:avLst/>
        </a:prstGeom>
        <a:noFill/>
        <a:effectLst>
          <a:outerShdw blurRad="63500" sx="102000" sy="102000" algn="ct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51435</xdr:colOff>
      <xdr:row>44</xdr:row>
      <xdr:rowOff>42902</xdr:rowOff>
    </xdr:from>
    <xdr:to>
      <xdr:col>12</xdr:col>
      <xdr:colOff>2404110</xdr:colOff>
      <xdr:row>45</xdr:row>
      <xdr:rowOff>118074</xdr:rowOff>
    </xdr:to>
    <xdr:pic>
      <xdr:nvPicPr>
        <xdr:cNvPr id="8" name="Billede 7">
          <a:extLst>
            <a:ext uri="{FF2B5EF4-FFF2-40B4-BE49-F238E27FC236}">
              <a16:creationId xmlns:a16="http://schemas.microsoft.com/office/drawing/2014/main" id="{4CDD3EE8-69FE-E387-8F0F-6DD4F2B74073}"/>
            </a:ext>
          </a:extLst>
        </xdr:cNvPr>
        <xdr:cNvPicPr>
          <a:picLocks noChangeAspect="1"/>
        </xdr:cNvPicPr>
      </xdr:nvPicPr>
      <xdr:blipFill>
        <a:blip xmlns:r="http://schemas.openxmlformats.org/officeDocument/2006/relationships" r:embed="rId7"/>
        <a:stretch>
          <a:fillRect/>
        </a:stretch>
      </xdr:blipFill>
      <xdr:spPr>
        <a:xfrm>
          <a:off x="680085" y="5234027"/>
          <a:ext cx="2329815" cy="265672"/>
        </a:xfrm>
        <a:prstGeom prst="rect">
          <a:avLst/>
        </a:prstGeom>
        <a:effectLst>
          <a:outerShdw blurRad="63500" sx="102000" sy="102000" algn="ctr" rotWithShape="0">
            <a:prstClr val="black">
              <a:alpha val="40000"/>
            </a:prstClr>
          </a:outerShdw>
        </a:effectLst>
      </xdr:spPr>
    </xdr:pic>
    <xdr:clientData/>
  </xdr:twoCellAnchor>
  <xdr:twoCellAnchor editAs="oneCell">
    <xdr:from>
      <xdr:col>12</xdr:col>
      <xdr:colOff>47626</xdr:colOff>
      <xdr:row>45</xdr:row>
      <xdr:rowOff>153296</xdr:rowOff>
    </xdr:from>
    <xdr:to>
      <xdr:col>13</xdr:col>
      <xdr:colOff>116205</xdr:colOff>
      <xdr:row>46</xdr:row>
      <xdr:rowOff>195124</xdr:rowOff>
    </xdr:to>
    <xdr:pic>
      <xdr:nvPicPr>
        <xdr:cNvPr id="9" name="Billede 8">
          <a:extLst>
            <a:ext uri="{FF2B5EF4-FFF2-40B4-BE49-F238E27FC236}">
              <a16:creationId xmlns:a16="http://schemas.microsoft.com/office/drawing/2014/main" id="{8603FA10-E0C3-2C79-C19D-E3E1BF524BCA}"/>
            </a:ext>
          </a:extLst>
        </xdr:cNvPr>
        <xdr:cNvPicPr>
          <a:picLocks noChangeAspect="1"/>
        </xdr:cNvPicPr>
      </xdr:nvPicPr>
      <xdr:blipFill>
        <a:blip xmlns:r="http://schemas.openxmlformats.org/officeDocument/2006/relationships" r:embed="rId8"/>
        <a:stretch>
          <a:fillRect/>
        </a:stretch>
      </xdr:blipFill>
      <xdr:spPr>
        <a:xfrm>
          <a:off x="676276" y="5534921"/>
          <a:ext cx="3009899" cy="228518"/>
        </a:xfrm>
        <a:prstGeom prst="rect">
          <a:avLst/>
        </a:prstGeom>
      </xdr:spPr>
    </xdr:pic>
    <xdr:clientData/>
  </xdr:twoCellAnchor>
  <xdr:twoCellAnchor editAs="oneCell">
    <xdr:from>
      <xdr:col>13</xdr:col>
      <xdr:colOff>1371600</xdr:colOff>
      <xdr:row>0</xdr:row>
      <xdr:rowOff>47625</xdr:rowOff>
    </xdr:from>
    <xdr:to>
      <xdr:col>17</xdr:col>
      <xdr:colOff>1177289</xdr:colOff>
      <xdr:row>4</xdr:row>
      <xdr:rowOff>4091</xdr:rowOff>
    </xdr:to>
    <xdr:pic>
      <xdr:nvPicPr>
        <xdr:cNvPr id="10" name="Billede 9">
          <a:extLst>
            <a:ext uri="{FF2B5EF4-FFF2-40B4-BE49-F238E27FC236}">
              <a16:creationId xmlns:a16="http://schemas.microsoft.com/office/drawing/2014/main" id="{320B69E7-CE22-438C-991E-17A4A7EB8B85}"/>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3144500" y="47625"/>
          <a:ext cx="2299334" cy="714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769143</xdr:colOff>
      <xdr:row>32</xdr:row>
      <xdr:rowOff>15735</xdr:rowOff>
    </xdr:from>
    <xdr:to>
      <xdr:col>4</xdr:col>
      <xdr:colOff>1297781</xdr:colOff>
      <xdr:row>35</xdr:row>
      <xdr:rowOff>62103</xdr:rowOff>
    </xdr:to>
    <xdr:pic>
      <xdr:nvPicPr>
        <xdr:cNvPr id="11" name="Billede 10">
          <a:hlinkClick xmlns:r="http://schemas.openxmlformats.org/officeDocument/2006/relationships" r:id="rId10"/>
          <a:extLst>
            <a:ext uri="{FF2B5EF4-FFF2-40B4-BE49-F238E27FC236}">
              <a16:creationId xmlns:a16="http://schemas.microsoft.com/office/drawing/2014/main" id="{6D6F5844-FE8B-46BE-3915-D6C385B27D4D}"/>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471612" y="6457016"/>
          <a:ext cx="2409825" cy="6178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16</xdr:col>
      <xdr:colOff>31751</xdr:colOff>
      <xdr:row>24</xdr:row>
      <xdr:rowOff>2117</xdr:rowOff>
    </xdr:from>
    <xdr:to>
      <xdr:col>21</xdr:col>
      <xdr:colOff>370418</xdr:colOff>
      <xdr:row>40</xdr:row>
      <xdr:rowOff>7327</xdr:rowOff>
    </xdr:to>
    <xdr:graphicFrame macro="">
      <xdr:nvGraphicFramePr>
        <xdr:cNvPr id="2" name="Diagram 1">
          <a:extLst>
            <a:ext uri="{FF2B5EF4-FFF2-40B4-BE49-F238E27FC236}">
              <a16:creationId xmlns:a16="http://schemas.microsoft.com/office/drawing/2014/main" id="{A441A25A-3891-7325-99D4-04D0BC0344B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420078</xdr:colOff>
      <xdr:row>23</xdr:row>
      <xdr:rowOff>91995</xdr:rowOff>
    </xdr:from>
    <xdr:to>
      <xdr:col>24</xdr:col>
      <xdr:colOff>1365251</xdr:colOff>
      <xdr:row>40</xdr:row>
      <xdr:rowOff>10822</xdr:rowOff>
    </xdr:to>
    <xdr:graphicFrame macro="">
      <xdr:nvGraphicFramePr>
        <xdr:cNvPr id="3" name="Diagram 2">
          <a:extLst>
            <a:ext uri="{FF2B5EF4-FFF2-40B4-BE49-F238E27FC236}">
              <a16:creationId xmlns:a16="http://schemas.microsoft.com/office/drawing/2014/main" id="{BAEA7BF8-F714-4F3A-B1D2-026646438D7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864576</xdr:colOff>
      <xdr:row>9</xdr:row>
      <xdr:rowOff>38101</xdr:rowOff>
    </xdr:from>
    <xdr:to>
      <xdr:col>24</xdr:col>
      <xdr:colOff>1365250</xdr:colOff>
      <xdr:row>23</xdr:row>
      <xdr:rowOff>65943</xdr:rowOff>
    </xdr:to>
    <xdr:graphicFrame macro="">
      <xdr:nvGraphicFramePr>
        <xdr:cNvPr id="10" name="Diagram 9">
          <a:extLst>
            <a:ext uri="{FF2B5EF4-FFF2-40B4-BE49-F238E27FC236}">
              <a16:creationId xmlns:a16="http://schemas.microsoft.com/office/drawing/2014/main" id="{32A423FC-A01C-F1C4-670A-11F20A60D35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xdr:colOff>
      <xdr:row>1</xdr:row>
      <xdr:rowOff>3176</xdr:rowOff>
    </xdr:from>
    <xdr:to>
      <xdr:col>21</xdr:col>
      <xdr:colOff>257176</xdr:colOff>
      <xdr:row>9</xdr:row>
      <xdr:rowOff>1</xdr:rowOff>
    </xdr:to>
    <xdr:graphicFrame macro="">
      <xdr:nvGraphicFramePr>
        <xdr:cNvPr id="6" name="Gns. døgnforbrug">
          <a:extLst>
            <a:ext uri="{FF2B5EF4-FFF2-40B4-BE49-F238E27FC236}">
              <a16:creationId xmlns:a16="http://schemas.microsoft.com/office/drawing/2014/main" id="{562C5393-584E-15DA-1ED8-C9E9308C177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21</xdr:col>
      <xdr:colOff>304802</xdr:colOff>
      <xdr:row>1</xdr:row>
      <xdr:rowOff>1</xdr:rowOff>
    </xdr:from>
    <xdr:to>
      <xdr:col>24</xdr:col>
      <xdr:colOff>1354666</xdr:colOff>
      <xdr:row>9</xdr:row>
      <xdr:rowOff>0</xdr:rowOff>
    </xdr:to>
    <xdr:graphicFrame macro="">
      <xdr:nvGraphicFramePr>
        <xdr:cNvPr id="8" name="Gennemsnitspris">
          <a:extLst>
            <a:ext uri="{FF2B5EF4-FFF2-40B4-BE49-F238E27FC236}">
              <a16:creationId xmlns:a16="http://schemas.microsoft.com/office/drawing/2014/main" id="{8F1C7284-710F-6289-83F8-3D39A0FF584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47627</xdr:colOff>
      <xdr:row>41</xdr:row>
      <xdr:rowOff>0</xdr:rowOff>
    </xdr:from>
    <xdr:to>
      <xdr:col>21</xdr:col>
      <xdr:colOff>793750</xdr:colOff>
      <xdr:row>57</xdr:row>
      <xdr:rowOff>114300</xdr:rowOff>
    </xdr:to>
    <xdr:graphicFrame macro="">
      <xdr:nvGraphicFramePr>
        <xdr:cNvPr id="9" name="Forbrugsdiagram">
          <a:extLst>
            <a:ext uri="{FF2B5EF4-FFF2-40B4-BE49-F238E27FC236}">
              <a16:creationId xmlns:a16="http://schemas.microsoft.com/office/drawing/2014/main" id="{956A103F-141C-BECC-0DE6-AD76F8EB46F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0</xdr:col>
      <xdr:colOff>70485</xdr:colOff>
      <xdr:row>2</xdr:row>
      <xdr:rowOff>827746</xdr:rowOff>
    </xdr:from>
    <xdr:to>
      <xdr:col>0</xdr:col>
      <xdr:colOff>1443143</xdr:colOff>
      <xdr:row>9</xdr:row>
      <xdr:rowOff>41910</xdr:rowOff>
    </xdr:to>
    <mc:AlternateContent xmlns:mc="http://schemas.openxmlformats.org/markup-compatibility/2006" xmlns:a14="http://schemas.microsoft.com/office/drawing/2010/main">
      <mc:Choice Requires="a14">
        <xdr:graphicFrame macro="">
          <xdr:nvGraphicFramePr>
            <xdr:cNvPr id="19" name="Måned">
              <a:extLst>
                <a:ext uri="{FF2B5EF4-FFF2-40B4-BE49-F238E27FC236}">
                  <a16:creationId xmlns:a16="http://schemas.microsoft.com/office/drawing/2014/main" id="{CB852203-1AB3-B9F9-10CC-6B936FC9180C}"/>
                </a:ext>
              </a:extLst>
            </xdr:cNvPr>
            <xdr:cNvGraphicFramePr/>
          </xdr:nvGraphicFramePr>
          <xdr:xfrm>
            <a:off x="0" y="0"/>
            <a:ext cx="0" cy="0"/>
          </xdr:xfrm>
          <a:graphic>
            <a:graphicData uri="http://schemas.microsoft.com/office/drawing/2010/slicer">
              <sle:slicer xmlns:sle="http://schemas.microsoft.com/office/drawing/2010/slicer" name="Måned"/>
            </a:graphicData>
          </a:graphic>
        </xdr:graphicFrame>
      </mc:Choice>
      <mc:Fallback xmlns="">
        <xdr:sp macro="" textlink="">
          <xdr:nvSpPr>
            <xdr:cNvPr id="0" name=""/>
            <xdr:cNvSpPr>
              <a:spLocks noTextEdit="1"/>
            </xdr:cNvSpPr>
          </xdr:nvSpPr>
          <xdr:spPr>
            <a:xfrm>
              <a:off x="66675" y="1326856"/>
              <a:ext cx="1352549" cy="1216319"/>
            </a:xfrm>
            <a:prstGeom prst="rect">
              <a:avLst/>
            </a:prstGeom>
            <a:solidFill>
              <a:prstClr val="white"/>
            </a:solidFill>
            <a:ln w="1">
              <a:solidFill>
                <a:prstClr val="green"/>
              </a:solidFill>
            </a:ln>
          </xdr:spPr>
          <xdr:txBody>
            <a:bodyPr vertOverflow="clip" horzOverflow="clip"/>
            <a:lstStyle/>
            <a:p>
              <a:r>
                <a:rPr lang="da-DK" sz="1100"/>
                <a:t>Denne figur repræsenterer et udsnit. Udsnit understøttes i Excel 2010 eller nyere.
Hvis figuren blev ændret i en tidligere version af Excel, eller hvis projektmappen blev gemt i Excel 2003 eller tidligere, kan udsnittet ikke bruges.</a:t>
              </a:r>
            </a:p>
          </xdr:txBody>
        </xdr:sp>
      </mc:Fallback>
    </mc:AlternateContent>
    <xdr:clientData/>
  </xdr:twoCellAnchor>
  <xdr:twoCellAnchor editAs="oneCell">
    <xdr:from>
      <xdr:col>0</xdr:col>
      <xdr:colOff>76200</xdr:colOff>
      <xdr:row>1</xdr:row>
      <xdr:rowOff>11905</xdr:rowOff>
    </xdr:from>
    <xdr:to>
      <xdr:col>0</xdr:col>
      <xdr:colOff>1443990</xdr:colOff>
      <xdr:row>2</xdr:row>
      <xdr:rowOff>796290</xdr:rowOff>
    </xdr:to>
    <mc:AlternateContent xmlns:mc="http://schemas.openxmlformats.org/markup-compatibility/2006" xmlns:a14="http://schemas.microsoft.com/office/drawing/2010/main">
      <mc:Choice Requires="a14">
        <xdr:graphicFrame macro="">
          <xdr:nvGraphicFramePr>
            <xdr:cNvPr id="20" name="År">
              <a:extLst>
                <a:ext uri="{FF2B5EF4-FFF2-40B4-BE49-F238E27FC236}">
                  <a16:creationId xmlns:a16="http://schemas.microsoft.com/office/drawing/2014/main" id="{354B38D8-DD77-2667-3449-98B430E9648F}"/>
                </a:ext>
              </a:extLst>
            </xdr:cNvPr>
            <xdr:cNvGraphicFramePr/>
          </xdr:nvGraphicFramePr>
          <xdr:xfrm>
            <a:off x="0" y="0"/>
            <a:ext cx="0" cy="0"/>
          </xdr:xfrm>
          <a:graphic>
            <a:graphicData uri="http://schemas.microsoft.com/office/drawing/2010/slicer">
              <sle:slicer xmlns:sle="http://schemas.microsoft.com/office/drawing/2010/slicer" name="År"/>
            </a:graphicData>
          </a:graphic>
        </xdr:graphicFrame>
      </mc:Choice>
      <mc:Fallback xmlns="">
        <xdr:sp macro="" textlink="">
          <xdr:nvSpPr>
            <xdr:cNvPr id="0" name=""/>
            <xdr:cNvSpPr>
              <a:spLocks noTextEdit="1"/>
            </xdr:cNvSpPr>
          </xdr:nvSpPr>
          <xdr:spPr>
            <a:xfrm>
              <a:off x="76200" y="78580"/>
              <a:ext cx="1352550" cy="1216820"/>
            </a:xfrm>
            <a:prstGeom prst="rect">
              <a:avLst/>
            </a:prstGeom>
            <a:solidFill>
              <a:prstClr val="white"/>
            </a:solidFill>
            <a:ln w="1">
              <a:solidFill>
                <a:prstClr val="green"/>
              </a:solidFill>
            </a:ln>
          </xdr:spPr>
          <xdr:txBody>
            <a:bodyPr vertOverflow="clip" horzOverflow="clip"/>
            <a:lstStyle/>
            <a:p>
              <a:r>
                <a:rPr lang="da-DK" sz="1100"/>
                <a:t>Denne figur repræsenterer et udsnit. Udsnit understøttes i Excel 2010 eller nyere.
Hvis figuren blev ændret i en tidligere version af Excel, eller hvis projektmappen blev gemt i Excel 2003 eller tidligere, kan udsnittet ikke bruges.</a:t>
              </a:r>
            </a:p>
          </xdr:txBody>
        </xdr:sp>
      </mc:Fallback>
    </mc:AlternateContent>
    <xdr:clientData/>
  </xdr:twoCellAnchor>
  <xdr:twoCellAnchor editAs="oneCell">
    <xdr:from>
      <xdr:col>0</xdr:col>
      <xdr:colOff>76199</xdr:colOff>
      <xdr:row>9</xdr:row>
      <xdr:rowOff>99060</xdr:rowOff>
    </xdr:from>
    <xdr:to>
      <xdr:col>0</xdr:col>
      <xdr:colOff>1443142</xdr:colOff>
      <xdr:row>26</xdr:row>
      <xdr:rowOff>3809</xdr:rowOff>
    </xdr:to>
    <mc:AlternateContent xmlns:mc="http://schemas.openxmlformats.org/markup-compatibility/2006" xmlns:a14="http://schemas.microsoft.com/office/drawing/2010/main">
      <mc:Choice Requires="a14">
        <xdr:graphicFrame macro="">
          <xdr:nvGraphicFramePr>
            <xdr:cNvPr id="21" name="Dato">
              <a:extLst>
                <a:ext uri="{FF2B5EF4-FFF2-40B4-BE49-F238E27FC236}">
                  <a16:creationId xmlns:a16="http://schemas.microsoft.com/office/drawing/2014/main" id="{31D96AAA-D62A-372A-B2F3-DE42D18602DD}"/>
                </a:ext>
              </a:extLst>
            </xdr:cNvPr>
            <xdr:cNvGraphicFramePr/>
          </xdr:nvGraphicFramePr>
          <xdr:xfrm>
            <a:off x="0" y="0"/>
            <a:ext cx="0" cy="0"/>
          </xdr:xfrm>
          <a:graphic>
            <a:graphicData uri="http://schemas.microsoft.com/office/drawing/2010/slicer">
              <sle:slicer xmlns:sle="http://schemas.microsoft.com/office/drawing/2010/slicer" name="Dato"/>
            </a:graphicData>
          </a:graphic>
        </xdr:graphicFrame>
      </mc:Choice>
      <mc:Fallback xmlns="">
        <xdr:sp macro="" textlink="">
          <xdr:nvSpPr>
            <xdr:cNvPr id="0" name=""/>
            <xdr:cNvSpPr>
              <a:spLocks noTextEdit="1"/>
            </xdr:cNvSpPr>
          </xdr:nvSpPr>
          <xdr:spPr>
            <a:xfrm>
              <a:off x="76200" y="2590800"/>
              <a:ext cx="1343025" cy="2819399"/>
            </a:xfrm>
            <a:prstGeom prst="rect">
              <a:avLst/>
            </a:prstGeom>
            <a:solidFill>
              <a:prstClr val="white"/>
            </a:solidFill>
            <a:ln w="1">
              <a:solidFill>
                <a:prstClr val="green"/>
              </a:solidFill>
            </a:ln>
          </xdr:spPr>
          <xdr:txBody>
            <a:bodyPr vertOverflow="clip" horzOverflow="clip"/>
            <a:lstStyle/>
            <a:p>
              <a:r>
                <a:rPr lang="da-DK" sz="1100"/>
                <a:t>Denne figur repræsenterer et udsnit. Udsnit understøttes i Excel 2010 eller nyere.
Hvis figuren blev ændret i en tidligere version af Excel, eller hvis projektmappen blev gemt i Excel 2003 eller tidligere, kan udsnittet ikke bruges.</a:t>
              </a:r>
            </a:p>
          </xdr:txBody>
        </xdr:sp>
      </mc:Fallback>
    </mc:AlternateContent>
    <xdr:clientData/>
  </xdr:twoCellAnchor>
  <xdr:twoCellAnchor>
    <xdr:from>
      <xdr:col>12</xdr:col>
      <xdr:colOff>10583</xdr:colOff>
      <xdr:row>9</xdr:row>
      <xdr:rowOff>41909</xdr:rowOff>
    </xdr:from>
    <xdr:to>
      <xdr:col>17</xdr:col>
      <xdr:colOff>480060</xdr:colOff>
      <xdr:row>23</xdr:row>
      <xdr:rowOff>65942</xdr:rowOff>
    </xdr:to>
    <xdr:graphicFrame macro="">
      <xdr:nvGraphicFramePr>
        <xdr:cNvPr id="5" name="Højeste timepris">
          <a:extLst>
            <a:ext uri="{FF2B5EF4-FFF2-40B4-BE49-F238E27FC236}">
              <a16:creationId xmlns:a16="http://schemas.microsoft.com/office/drawing/2014/main" id="{F15D2B3C-F6FF-1D64-849A-2C101B27A9C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17</xdr:col>
      <xdr:colOff>537210</xdr:colOff>
      <xdr:row>9</xdr:row>
      <xdr:rowOff>43816</xdr:rowOff>
    </xdr:from>
    <xdr:to>
      <xdr:col>22</xdr:col>
      <xdr:colOff>815339</xdr:colOff>
      <xdr:row>23</xdr:row>
      <xdr:rowOff>65943</xdr:rowOff>
    </xdr:to>
    <xdr:graphicFrame macro="">
      <xdr:nvGraphicFramePr>
        <xdr:cNvPr id="12" name="Dyreste timeforbrug">
          <a:extLst>
            <a:ext uri="{FF2B5EF4-FFF2-40B4-BE49-F238E27FC236}">
              <a16:creationId xmlns:a16="http://schemas.microsoft.com/office/drawing/2014/main" id="{FB452E1D-6A78-DE45-5AC6-AE41F46FAAE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8</xdr:col>
      <xdr:colOff>481264</xdr:colOff>
      <xdr:row>0</xdr:row>
      <xdr:rowOff>60158</xdr:rowOff>
    </xdr:from>
    <xdr:to>
      <xdr:col>11</xdr:col>
      <xdr:colOff>624</xdr:colOff>
      <xdr:row>2</xdr:row>
      <xdr:rowOff>72344</xdr:rowOff>
    </xdr:to>
    <xdr:pic>
      <xdr:nvPicPr>
        <xdr:cNvPr id="4" name="Billede 3">
          <a:extLst>
            <a:ext uri="{FF2B5EF4-FFF2-40B4-BE49-F238E27FC236}">
              <a16:creationId xmlns:a16="http://schemas.microsoft.com/office/drawing/2014/main" id="{4D16EE19-BDCE-4FED-A083-DC6F1A3F71A5}"/>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8582527" y="60158"/>
          <a:ext cx="1633285" cy="5063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60959</xdr:colOff>
      <xdr:row>26</xdr:row>
      <xdr:rowOff>43338</xdr:rowOff>
    </xdr:from>
    <xdr:to>
      <xdr:col>0</xdr:col>
      <xdr:colOff>1443143</xdr:colOff>
      <xdr:row>40</xdr:row>
      <xdr:rowOff>3333</xdr:rowOff>
    </xdr:to>
    <mc:AlternateContent xmlns:mc="http://schemas.openxmlformats.org/markup-compatibility/2006" xmlns:a14="http://schemas.microsoft.com/office/drawing/2010/main">
      <mc:Choice Requires="a14">
        <xdr:graphicFrame macro="">
          <xdr:nvGraphicFramePr>
            <xdr:cNvPr id="7" name="Time">
              <a:extLst>
                <a:ext uri="{FF2B5EF4-FFF2-40B4-BE49-F238E27FC236}">
                  <a16:creationId xmlns:a16="http://schemas.microsoft.com/office/drawing/2014/main" id="{C0F38115-1378-36DF-22FC-A166564A92D7}"/>
                </a:ext>
              </a:extLst>
            </xdr:cNvPr>
            <xdr:cNvGraphicFramePr/>
          </xdr:nvGraphicFramePr>
          <xdr:xfrm>
            <a:off x="0" y="0"/>
            <a:ext cx="0" cy="0"/>
          </xdr:xfrm>
          <a:graphic>
            <a:graphicData uri="http://schemas.microsoft.com/office/drawing/2010/slicer">
              <sle:slicer xmlns:sle="http://schemas.microsoft.com/office/drawing/2010/slicer" name="Time"/>
            </a:graphicData>
          </a:graphic>
        </xdr:graphicFrame>
      </mc:Choice>
      <mc:Fallback xmlns="">
        <xdr:sp macro="" textlink="">
          <xdr:nvSpPr>
            <xdr:cNvPr id="0" name=""/>
            <xdr:cNvSpPr>
              <a:spLocks noTextEdit="1"/>
            </xdr:cNvSpPr>
          </xdr:nvSpPr>
          <xdr:spPr>
            <a:xfrm>
              <a:off x="57149" y="5445918"/>
              <a:ext cx="1360405" cy="2181225"/>
            </a:xfrm>
            <a:prstGeom prst="rect">
              <a:avLst/>
            </a:prstGeom>
            <a:solidFill>
              <a:prstClr val="white"/>
            </a:solidFill>
            <a:ln w="1">
              <a:solidFill>
                <a:prstClr val="green"/>
              </a:solidFill>
            </a:ln>
          </xdr:spPr>
          <xdr:txBody>
            <a:bodyPr vertOverflow="clip" horzOverflow="clip"/>
            <a:lstStyle/>
            <a:p>
              <a:r>
                <a:rPr lang="da-DK" sz="1100"/>
                <a:t>Denne figur repræsenterer et udsnit. Udsnit understøttes i Excel 2010 eller nyere.
Hvis figuren blev ændret i en tidligere version af Excel, eller hvis projektmappen blev gemt i Excel 2003 eller tidligere, kan udsnittet ikke bruges.</a:t>
              </a:r>
            </a:p>
          </xdr:txBody>
        </xdr:sp>
      </mc:Fallback>
    </mc:AlternateContent>
    <xdr:clientData/>
  </xdr:twoCellAnchor>
  <xdr:twoCellAnchor>
    <xdr:from>
      <xdr:col>22</xdr:col>
      <xdr:colOff>2</xdr:colOff>
      <xdr:row>42</xdr:row>
      <xdr:rowOff>31751</xdr:rowOff>
    </xdr:from>
    <xdr:to>
      <xdr:col>25</xdr:col>
      <xdr:colOff>10584</xdr:colOff>
      <xdr:row>57</xdr:row>
      <xdr:rowOff>95250</xdr:rowOff>
    </xdr:to>
    <xdr:graphicFrame macro="">
      <xdr:nvGraphicFramePr>
        <xdr:cNvPr id="11" name="PowerLimit">
          <a:extLst>
            <a:ext uri="{FF2B5EF4-FFF2-40B4-BE49-F238E27FC236}">
              <a16:creationId xmlns:a16="http://schemas.microsoft.com/office/drawing/2014/main" id="{37D0090B-08D2-7436-8D5C-8ADDB33489F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12</xdr:col>
      <xdr:colOff>7619</xdr:colOff>
      <xdr:row>16</xdr:row>
      <xdr:rowOff>45720</xdr:rowOff>
    </xdr:from>
    <xdr:to>
      <xdr:col>26</xdr:col>
      <xdr:colOff>571501</xdr:colOff>
      <xdr:row>40</xdr:row>
      <xdr:rowOff>9525</xdr:rowOff>
    </xdr:to>
    <xdr:graphicFrame macro="">
      <xdr:nvGraphicFramePr>
        <xdr:cNvPr id="2" name="Produktionskurve">
          <a:extLst>
            <a:ext uri="{FF2B5EF4-FFF2-40B4-BE49-F238E27FC236}">
              <a16:creationId xmlns:a16="http://schemas.microsoft.com/office/drawing/2014/main" id="{6CFF6E1A-C6F8-B7E5-DB1D-C4B72C4B406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100965</xdr:colOff>
      <xdr:row>13</xdr:row>
      <xdr:rowOff>108584</xdr:rowOff>
    </xdr:from>
    <xdr:to>
      <xdr:col>0</xdr:col>
      <xdr:colOff>1443165</xdr:colOff>
      <xdr:row>26</xdr:row>
      <xdr:rowOff>152400</xdr:rowOff>
    </xdr:to>
    <mc:AlternateContent xmlns:mc="http://schemas.openxmlformats.org/markup-compatibility/2006" xmlns:a14="http://schemas.microsoft.com/office/drawing/2010/main">
      <mc:Choice Requires="a14">
        <xdr:graphicFrame macro="">
          <xdr:nvGraphicFramePr>
            <xdr:cNvPr id="3" name="Dato_prod">
              <a:extLst>
                <a:ext uri="{FF2B5EF4-FFF2-40B4-BE49-F238E27FC236}">
                  <a16:creationId xmlns:a16="http://schemas.microsoft.com/office/drawing/2014/main" id="{C80BA5CB-D877-26B2-6155-9EA3BE8488FB}"/>
                </a:ext>
              </a:extLst>
            </xdr:cNvPr>
            <xdr:cNvGraphicFramePr/>
          </xdr:nvGraphicFramePr>
          <xdr:xfrm>
            <a:off x="0" y="0"/>
            <a:ext cx="0" cy="0"/>
          </xdr:xfrm>
          <a:graphic>
            <a:graphicData uri="http://schemas.microsoft.com/office/drawing/2010/slicer">
              <sle:slicer xmlns:sle="http://schemas.microsoft.com/office/drawing/2010/slicer" name="Dato_prod"/>
            </a:graphicData>
          </a:graphic>
        </xdr:graphicFrame>
      </mc:Choice>
      <mc:Fallback xmlns="">
        <xdr:sp macro="" textlink="">
          <xdr:nvSpPr>
            <xdr:cNvPr id="0" name=""/>
            <xdr:cNvSpPr>
              <a:spLocks noTextEdit="1"/>
            </xdr:cNvSpPr>
          </xdr:nvSpPr>
          <xdr:spPr>
            <a:xfrm>
              <a:off x="100965" y="2585084"/>
              <a:ext cx="1342200" cy="2520316"/>
            </a:xfrm>
            <a:prstGeom prst="rect">
              <a:avLst/>
            </a:prstGeom>
            <a:solidFill>
              <a:prstClr val="white"/>
            </a:solidFill>
            <a:ln w="1">
              <a:solidFill>
                <a:prstClr val="green"/>
              </a:solidFill>
            </a:ln>
          </xdr:spPr>
          <xdr:txBody>
            <a:bodyPr vertOverflow="clip" horzOverflow="clip"/>
            <a:lstStyle/>
            <a:p>
              <a:r>
                <a:rPr lang="da-DK" sz="1100"/>
                <a:t>Denne figur repræsenterer et udsnit. Udsnit understøttes i Excel 2010 eller nyere.
Hvis figuren blev ændret i en tidligere version af Excel, eller hvis projektmappen blev gemt i Excel 2003 eller tidligere, kan udsnittet ikke bruges.</a:t>
              </a:r>
            </a:p>
          </xdr:txBody>
        </xdr:sp>
      </mc:Fallback>
    </mc:AlternateContent>
    <xdr:clientData/>
  </xdr:twoCellAnchor>
  <xdr:twoCellAnchor editAs="oneCell">
    <xdr:from>
      <xdr:col>0</xdr:col>
      <xdr:colOff>100964</xdr:colOff>
      <xdr:row>7</xdr:row>
      <xdr:rowOff>13335</xdr:rowOff>
    </xdr:from>
    <xdr:to>
      <xdr:col>0</xdr:col>
      <xdr:colOff>1447800</xdr:colOff>
      <xdr:row>13</xdr:row>
      <xdr:rowOff>76200</xdr:rowOff>
    </xdr:to>
    <mc:AlternateContent xmlns:mc="http://schemas.openxmlformats.org/markup-compatibility/2006" xmlns:a14="http://schemas.microsoft.com/office/drawing/2010/main">
      <mc:Choice Requires="a14">
        <xdr:graphicFrame macro="">
          <xdr:nvGraphicFramePr>
            <xdr:cNvPr id="4" name="Måned (Prod)">
              <a:extLst>
                <a:ext uri="{FF2B5EF4-FFF2-40B4-BE49-F238E27FC236}">
                  <a16:creationId xmlns:a16="http://schemas.microsoft.com/office/drawing/2014/main" id="{7A1AD4EE-37EE-BDE8-73F1-E2434247F53A}"/>
                </a:ext>
              </a:extLst>
            </xdr:cNvPr>
            <xdr:cNvGraphicFramePr/>
          </xdr:nvGraphicFramePr>
          <xdr:xfrm>
            <a:off x="0" y="0"/>
            <a:ext cx="0" cy="0"/>
          </xdr:xfrm>
          <a:graphic>
            <a:graphicData uri="http://schemas.microsoft.com/office/drawing/2010/slicer">
              <sle:slicer xmlns:sle="http://schemas.microsoft.com/office/drawing/2010/slicer" name="Måned (Prod)"/>
            </a:graphicData>
          </a:graphic>
        </xdr:graphicFrame>
      </mc:Choice>
      <mc:Fallback xmlns="">
        <xdr:sp macro="" textlink="">
          <xdr:nvSpPr>
            <xdr:cNvPr id="0" name=""/>
            <xdr:cNvSpPr>
              <a:spLocks noTextEdit="1"/>
            </xdr:cNvSpPr>
          </xdr:nvSpPr>
          <xdr:spPr>
            <a:xfrm>
              <a:off x="100964" y="1346835"/>
              <a:ext cx="1346836" cy="1205865"/>
            </a:xfrm>
            <a:prstGeom prst="rect">
              <a:avLst/>
            </a:prstGeom>
            <a:solidFill>
              <a:prstClr val="white"/>
            </a:solidFill>
            <a:ln w="1">
              <a:solidFill>
                <a:prstClr val="green"/>
              </a:solidFill>
            </a:ln>
          </xdr:spPr>
          <xdr:txBody>
            <a:bodyPr vertOverflow="clip" horzOverflow="clip"/>
            <a:lstStyle/>
            <a:p>
              <a:r>
                <a:rPr lang="da-DK" sz="1100"/>
                <a:t>Denne figur repræsenterer et udsnit. Udsnit understøttes i Excel 2010 eller nyere.
Hvis figuren blev ændret i en tidligere version af Excel, eller hvis projektmappen blev gemt i Excel 2003 eller tidligere, kan udsnittet ikke bruges.</a:t>
              </a:r>
            </a:p>
          </xdr:txBody>
        </xdr:sp>
      </mc:Fallback>
    </mc:AlternateContent>
    <xdr:clientData/>
  </xdr:twoCellAnchor>
  <xdr:twoCellAnchor editAs="oneCell">
    <xdr:from>
      <xdr:col>0</xdr:col>
      <xdr:colOff>76199</xdr:colOff>
      <xdr:row>1</xdr:row>
      <xdr:rowOff>7620</xdr:rowOff>
    </xdr:from>
    <xdr:to>
      <xdr:col>0</xdr:col>
      <xdr:colOff>1443134</xdr:colOff>
      <xdr:row>6</xdr:row>
      <xdr:rowOff>155925</xdr:rowOff>
    </xdr:to>
    <mc:AlternateContent xmlns:mc="http://schemas.openxmlformats.org/markup-compatibility/2006" xmlns:a14="http://schemas.microsoft.com/office/drawing/2010/main">
      <mc:Choice Requires="a14">
        <xdr:graphicFrame macro="">
          <xdr:nvGraphicFramePr>
            <xdr:cNvPr id="5" name="År (Prod)">
              <a:extLst>
                <a:ext uri="{FF2B5EF4-FFF2-40B4-BE49-F238E27FC236}">
                  <a16:creationId xmlns:a16="http://schemas.microsoft.com/office/drawing/2014/main" id="{EC2C7A88-3E69-E13F-F686-7B928613823B}"/>
                </a:ext>
              </a:extLst>
            </xdr:cNvPr>
            <xdr:cNvGraphicFramePr/>
          </xdr:nvGraphicFramePr>
          <xdr:xfrm>
            <a:off x="0" y="0"/>
            <a:ext cx="0" cy="0"/>
          </xdr:xfrm>
          <a:graphic>
            <a:graphicData uri="http://schemas.microsoft.com/office/drawing/2010/slicer">
              <sle:slicer xmlns:sle="http://schemas.microsoft.com/office/drawing/2010/slicer" name="År (Prod)"/>
            </a:graphicData>
          </a:graphic>
        </xdr:graphicFrame>
      </mc:Choice>
      <mc:Fallback xmlns="">
        <xdr:sp macro="" textlink="">
          <xdr:nvSpPr>
            <xdr:cNvPr id="0" name=""/>
            <xdr:cNvSpPr>
              <a:spLocks noTextEdit="1"/>
            </xdr:cNvSpPr>
          </xdr:nvSpPr>
          <xdr:spPr>
            <a:xfrm>
              <a:off x="76199" y="74295"/>
              <a:ext cx="1353600" cy="1213200"/>
            </a:xfrm>
            <a:prstGeom prst="rect">
              <a:avLst/>
            </a:prstGeom>
            <a:solidFill>
              <a:prstClr val="white"/>
            </a:solidFill>
            <a:ln w="1">
              <a:solidFill>
                <a:prstClr val="green"/>
              </a:solidFill>
            </a:ln>
          </xdr:spPr>
          <xdr:txBody>
            <a:bodyPr vertOverflow="clip" horzOverflow="clip"/>
            <a:lstStyle/>
            <a:p>
              <a:r>
                <a:rPr lang="da-DK" sz="1100"/>
                <a:t>Denne figur repræsenterer et udsnit. Udsnit understøttes i Excel 2010 eller nyere.
Hvis figuren blev ændret i en tidligere version af Excel, eller hvis projektmappen blev gemt i Excel 2003 eller tidligere, kan udsnittet ikke bruges.</a:t>
              </a:r>
            </a:p>
          </xdr:txBody>
        </xdr:sp>
      </mc:Fallback>
    </mc:AlternateContent>
    <xdr:clientData/>
  </xdr:twoCellAnchor>
  <xdr:twoCellAnchor>
    <xdr:from>
      <xdr:col>15</xdr:col>
      <xdr:colOff>64771</xdr:colOff>
      <xdr:row>1</xdr:row>
      <xdr:rowOff>5715</xdr:rowOff>
    </xdr:from>
    <xdr:to>
      <xdr:col>26</xdr:col>
      <xdr:colOff>571501</xdr:colOff>
      <xdr:row>16</xdr:row>
      <xdr:rowOff>7620</xdr:rowOff>
    </xdr:to>
    <xdr:graphicFrame macro="">
      <xdr:nvGraphicFramePr>
        <xdr:cNvPr id="6" name="Produktionsdøgnkurve">
          <a:extLst>
            <a:ext uri="{FF2B5EF4-FFF2-40B4-BE49-F238E27FC236}">
              <a16:creationId xmlns:a16="http://schemas.microsoft.com/office/drawing/2014/main" id="{A564E50B-A35B-2577-9D54-88D081FB8E5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8</xdr:col>
      <xdr:colOff>438150</xdr:colOff>
      <xdr:row>1</xdr:row>
      <xdr:rowOff>0</xdr:rowOff>
    </xdr:from>
    <xdr:to>
      <xdr:col>12</xdr:col>
      <xdr:colOff>2116</xdr:colOff>
      <xdr:row>2</xdr:row>
      <xdr:rowOff>42635</xdr:rowOff>
    </xdr:to>
    <xdr:pic>
      <xdr:nvPicPr>
        <xdr:cNvPr id="7" name="Billede 6">
          <a:extLst>
            <a:ext uri="{FF2B5EF4-FFF2-40B4-BE49-F238E27FC236}">
              <a16:creationId xmlns:a16="http://schemas.microsoft.com/office/drawing/2014/main" id="{68291173-836F-4FBB-A243-308C1A2EE12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59650" y="63500"/>
          <a:ext cx="1500716" cy="4659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66675</xdr:colOff>
      <xdr:row>27</xdr:row>
      <xdr:rowOff>0</xdr:rowOff>
    </xdr:from>
    <xdr:to>
      <xdr:col>0</xdr:col>
      <xdr:colOff>1451610</xdr:colOff>
      <xdr:row>40</xdr:row>
      <xdr:rowOff>3810</xdr:rowOff>
    </xdr:to>
    <mc:AlternateContent xmlns:mc="http://schemas.openxmlformats.org/markup-compatibility/2006" xmlns:a14="http://schemas.microsoft.com/office/drawing/2010/main">
      <mc:Choice Requires="a14">
        <xdr:graphicFrame macro="">
          <xdr:nvGraphicFramePr>
            <xdr:cNvPr id="8" name="Time_prod">
              <a:extLst>
                <a:ext uri="{FF2B5EF4-FFF2-40B4-BE49-F238E27FC236}">
                  <a16:creationId xmlns:a16="http://schemas.microsoft.com/office/drawing/2014/main" id="{6FD87384-5F4E-5C94-1130-4990EF9E216B}"/>
                </a:ext>
              </a:extLst>
            </xdr:cNvPr>
            <xdr:cNvGraphicFramePr/>
          </xdr:nvGraphicFramePr>
          <xdr:xfrm>
            <a:off x="0" y="0"/>
            <a:ext cx="0" cy="0"/>
          </xdr:xfrm>
          <a:graphic>
            <a:graphicData uri="http://schemas.microsoft.com/office/drawing/2010/slicer">
              <sle:slicer xmlns:sle="http://schemas.microsoft.com/office/drawing/2010/slicer" name="Time_prod"/>
            </a:graphicData>
          </a:graphic>
        </xdr:graphicFrame>
      </mc:Choice>
      <mc:Fallback xmlns="">
        <xdr:sp macro="" textlink="">
          <xdr:nvSpPr>
            <xdr:cNvPr id="0" name=""/>
            <xdr:cNvSpPr>
              <a:spLocks noTextEdit="1"/>
            </xdr:cNvSpPr>
          </xdr:nvSpPr>
          <xdr:spPr>
            <a:xfrm>
              <a:off x="66675" y="5143500"/>
              <a:ext cx="1390650" cy="2390775"/>
            </a:xfrm>
            <a:prstGeom prst="rect">
              <a:avLst/>
            </a:prstGeom>
            <a:solidFill>
              <a:prstClr val="white"/>
            </a:solidFill>
            <a:ln w="1">
              <a:solidFill>
                <a:prstClr val="green"/>
              </a:solidFill>
            </a:ln>
          </xdr:spPr>
          <xdr:txBody>
            <a:bodyPr vertOverflow="clip" horzOverflow="clip"/>
            <a:lstStyle/>
            <a:p>
              <a:r>
                <a:rPr lang="da-DK" sz="1100"/>
                <a:t>Denne figur repræsenterer et udsnit. Udsnit understøttes i Excel 2010 eller nyere.
Hvis figuren blev ændret i en tidligere version af Excel, eller hvis projektmappen blev gemt i Excel 2003 eller tidligere, kan udsnittet ikke bruges.</a:t>
              </a:r>
            </a:p>
          </xdr:txBody>
        </xdr:sp>
      </mc:Fallback>
    </mc:AlternateContent>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428625</xdr:colOff>
      <xdr:row>1</xdr:row>
      <xdr:rowOff>0</xdr:rowOff>
    </xdr:from>
    <xdr:to>
      <xdr:col>13</xdr:col>
      <xdr:colOff>68579</xdr:colOff>
      <xdr:row>3</xdr:row>
      <xdr:rowOff>60163</xdr:rowOff>
    </xdr:to>
    <xdr:pic>
      <xdr:nvPicPr>
        <xdr:cNvPr id="2" name="Billede 1">
          <a:extLst>
            <a:ext uri="{FF2B5EF4-FFF2-40B4-BE49-F238E27FC236}">
              <a16:creationId xmlns:a16="http://schemas.microsoft.com/office/drawing/2014/main" id="{612AF297-CF83-4336-BF18-E5A5BA0A6E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543675" y="85725"/>
          <a:ext cx="1533524" cy="4754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561975</xdr:colOff>
      <xdr:row>1</xdr:row>
      <xdr:rowOff>19050</xdr:rowOff>
    </xdr:from>
    <xdr:to>
      <xdr:col>11</xdr:col>
      <xdr:colOff>1392554</xdr:colOff>
      <xdr:row>3</xdr:row>
      <xdr:rowOff>72671</xdr:rowOff>
    </xdr:to>
    <xdr:pic>
      <xdr:nvPicPr>
        <xdr:cNvPr id="2" name="Billede 1">
          <a:extLst>
            <a:ext uri="{FF2B5EF4-FFF2-40B4-BE49-F238E27FC236}">
              <a16:creationId xmlns:a16="http://schemas.microsoft.com/office/drawing/2014/main" id="{728BEAB2-C97F-456A-B738-CD365AE716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3575" y="95250"/>
          <a:ext cx="2305049" cy="714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invalid="1" saveData="0" refreshedBy="Nicolas" refreshedDate="46107.531480902777" backgroundQuery="1" createdVersion="3" refreshedVersion="8" minRefreshableVersion="3" recordCount="0" tupleCache="1" xr:uid="{AD6A34D4-B02B-4CF6-81B2-FE7ED3FBE9D6}">
  <cacheSource type="external" connectionId="56"/>
  <cacheFields count="2">
    <cacheField name="[Measures].[MeasuresLevel]" caption="MeasuresLevel" numFmtId="0" hierarchy="29">
      <sharedItems count="25">
        <s v="[Measures].[SUM ellev abonnement]" c="SUM ellev abonnement"/>
        <s v="[Measures].[max.dato]" c="max.dato"/>
        <s v="[Measures].[E18 GNS produktion pr. døgn]" c="E18 GNS produktion pr. døgn"/>
        <s v="[Measures].[SUM Pristillæg]" c="SUM Pristillæg"/>
        <s v="[Measures].[Min.dato]" c="Min.dato"/>
        <s v="[Measures].[SUM Elafgift]" c="SUM Elafgift"/>
        <s v="[Measures].[E18 SUM Spotpris]" c="E18 SUM Spotpris"/>
        <s v="[Measures].[SUM Forbrug]" c="SUM Forbrug"/>
        <s v="[Measures].[E18 SUM Pristillæg]" c="E18 SUM Pristillæg"/>
        <s v="[Measures].[E18 SUM TSO Indfødningstarif]" c="E18 SUM TSO Indfødningstarif"/>
        <s v="[Measures].[TOTAL beløb]" c="TOTAL beløb"/>
        <s v="[Measures].[SUM Spotpris]" c="SUM Spotpris"/>
        <s v="[Measures].[SUM Nettarif]" c="SUM Nettarif"/>
        <s v="[Measures].[GNS forbrug pr. døgn]" c="GNS forbrug pr. døgn"/>
        <s v="[Measures].[SUM Systemtarif TSO]" c="SUM Systemtarif TSO"/>
        <s v="[Measures].[E18 SUM TSO Balancetarif]" c="E18 SUM TSO Balancetarif"/>
        <s v="[Measures].[SUM Systemabonnement TSO]" c="SUM Systemabonnement TSO"/>
        <s v="[Measures].[SUM Netabonnement]" c="SUM Netabonnement"/>
        <s v="[Measures].[SUM Elleverandør]" c="SUM Elleverandør"/>
        <s v="[Measures].[GNS omkostning pr. døgn]" c="GNS omkostning pr. døgn"/>
        <s v="[Measures].[E18 SUM Ellev prod.abonnement]" c="E18 SUM Ellev prod.abonnement"/>
        <s v="[Measures].[E18 SUM DSO Indfødningstarif]" c="E18 SUM DSO Indfødningstarif"/>
        <s v="[Measures].[SUM Transmissionstarif TSO]" c="SUM Transmissionstarif TSO"/>
        <s v="[Measures].[SUM DSO]" c="SUM DSO"/>
        <s v="[Measures].[SUM TSO]" c="SUM TSO"/>
      </sharedItems>
    </cacheField>
    <cacheField name="[Tariflast].[Tariflast].[Tariflast]" caption="Tariflast" numFmtId="0" hierarchy="32" level="1">
      <sharedItems count="3">
        <s v="[Tariflast].[Tariflast].&amp;[Højlast]" c="Højlast"/>
        <s v="[Tariflast].[Tariflast].&amp;[Spidslast]" c="Spidslast"/>
        <s v="[Tariflast].[Tariflast].&amp;[Lavlast]" c="Lavlast"/>
      </sharedItems>
    </cacheField>
  </cacheFields>
  <cacheHierarchies count="104">
    <cacheHierarchy uniqueName="[Data].[UTCindex]" caption="UTCindex" attribute="1" defaultMemberUniqueName="[Data].[UTCindex].[All]" allUniqueName="[Data].[UTCindex].[All]" dimensionUniqueName="[Data]" displayFolder="" count="2" memberValueDatatype="20" unbalanced="0"/>
    <cacheHierarchy uniqueName="[Data].[E17]" caption="E17" attribute="1" defaultMemberUniqueName="[Data].[E17].[All]" allUniqueName="[Data].[E17].[All]" dimensionUniqueName="[Data]" displayFolder="" count="2" memberValueDatatype="5" unbalanced="0"/>
    <cacheHierarchy uniqueName="[Data].[Spotpris]" caption="Spotpris" attribute="1" defaultMemberUniqueName="[Data].[Spotpris].[All]" allUniqueName="[Data].[Spotpris].[All]" dimensionUniqueName="[Data]" displayFolder="" count="2" memberValueDatatype="5" unbalanced="0"/>
    <cacheHierarchy uniqueName="[Data].[Nettarif]" caption="Nettarif" attribute="1" defaultMemberUniqueName="[Data].[Nettarif].[All]" allUniqueName="[Data].[Nettarif].[All]" dimensionUniqueName="[Data]" displayFolder="" count="2" memberValueDatatype="5" unbalanced="0"/>
    <cacheHierarchy uniqueName="[Data].[Tariflast]" caption="Tariflast" attribute="1" defaultMemberUniqueName="[Data].[Tariflast].[All]" allUniqueName="[Data].[Tariflast].[All]" dimensionUniqueName="[Data]" displayFolder="" count="2" memberValueDatatype="130" unbalanced="0"/>
    <cacheHierarchy uniqueName="[Data].[Netabonnement]" caption="Netabonnement" attribute="1" defaultMemberUniqueName="[Data].[Netabonnement].[All]" allUniqueName="[Data].[Netabonnement].[All]" dimensionUniqueName="[Data]" displayFolder="" count="2" memberValueDatatype="5" unbalanced="0"/>
    <cacheHierarchy uniqueName="[Data].[TSO - System Abonnement]" caption="TSO - System Abonnement" attribute="1" defaultMemberUniqueName="[Data].[TSO - System Abonnement].[All]" allUniqueName="[Data].[TSO - System Abonnement].[All]" dimensionUniqueName="[Data]" displayFolder="" count="2" memberValueDatatype="5" unbalanced="0"/>
    <cacheHierarchy uniqueName="[Data].[Transmissions nettarif]" caption="Transmissions nettarif" attribute="1" defaultMemberUniqueName="[Data].[Transmissions nettarif].[All]" allUniqueName="[Data].[Transmissions nettarif].[All]" dimensionUniqueName="[Data]" displayFolder="" count="2" memberValueDatatype="5" unbalanced="0"/>
    <cacheHierarchy uniqueName="[Data].[Systemtarif]" caption="Systemtarif" attribute="1" defaultMemberUniqueName="[Data].[Systemtarif].[All]" allUniqueName="[Data].[Systemtarif].[All]" dimensionUniqueName="[Data]" displayFolder="" count="2" memberValueDatatype="5" unbalanced="0"/>
    <cacheHierarchy uniqueName="[Data].[Elafgift]" caption="Elafgift" attribute="1" defaultMemberUniqueName="[Data].[Elafgift].[All]" allUniqueName="[Data].[Elafgift].[All]" dimensionUniqueName="[Data]" displayFolder="" count="2" memberValueDatatype="5" unbalanced="0"/>
    <cacheHierarchy uniqueName="[Data].[Ellev Abonnement]" caption="Ellev Abonnement" attribute="1" defaultMemberUniqueName="[Data].[Ellev Abonnement].[All]" allUniqueName="[Data].[Ellev Abonnement].[All]" dimensionUniqueName="[Data]" displayFolder="" count="2" memberValueDatatype="5" unbalanced="0"/>
    <cacheHierarchy uniqueName="[Data].[Pristillæg]" caption="Pristillæg" attribute="1" defaultMemberUniqueName="[Data].[Pristillæg].[All]" allUniqueName="[Data].[Pristillæg].[All]" dimensionUniqueName="[Data]" displayFolder="" count="2" memberValueDatatype="5" unbalanced="0"/>
    <cacheHierarchy uniqueName="[Data].[PrisPrKWh_u_elafgift]" caption="PrisPrKWh_u_elafgift" attribute="1" defaultMemberUniqueName="[Data].[PrisPrKWh_u_elafgift].[All]" allUniqueName="[Data].[PrisPrKWh_u_elafgift].[All]" dimensionUniqueName="[Data]" displayFolder="" count="2" memberValueDatatype="5" unbalanced="0"/>
    <cacheHierarchy uniqueName="[Data].[Beløb_u_elafgift]" caption="Beløb_u_elafgift" attribute="1" defaultMemberUniqueName="[Data].[Beløb_u_elafgift].[All]" allUniqueName="[Data].[Beløb_u_elafgift].[All]" dimensionUniqueName="[Data]" displayFolder="" count="2" memberValueDatatype="5" unbalanced="0"/>
    <cacheHierarchy uniqueName="[E18_Data].[UTCindex]" caption="UTCindex" attribute="1" defaultMemberUniqueName="[E18_Data].[UTCindex].[All]" allUniqueName="[E18_Data].[UTCindex].[All]" dimensionUniqueName="[E18_Data]" displayFolder="" count="2" memberValueDatatype="20" unbalanced="0"/>
    <cacheHierarchy uniqueName="[E18_Data].[Spotpris]" caption="Spotpris" attribute="1" defaultMemberUniqueName="[E18_Data].[Spotpris].[All]" allUniqueName="[E18_Data].[Spotpris].[All]" dimensionUniqueName="[E18_Data]" displayFolder="" count="2" memberValueDatatype="5" unbalanced="0"/>
    <cacheHierarchy uniqueName="[E18_Data].[Ellev Abonnement]" caption="Ellev Abonnement" attribute="1" defaultMemberUniqueName="[E18_Data].[Ellev Abonnement].[All]" allUniqueName="[E18_Data].[Ellev Abonnement].[All]" dimensionUniqueName="[E18_Data]" displayFolder="" count="2" memberValueDatatype="5" unbalanced="0"/>
    <cacheHierarchy uniqueName="[E18_Data].[Pristillæg]" caption="Pristillæg" attribute="1" defaultMemberUniqueName="[E18_Data].[Pristillæg].[All]" allUniqueName="[E18_Data].[Pristillæg].[All]" dimensionUniqueName="[E18_Data]" displayFolder="" count="2" memberValueDatatype="5" unbalanced="0"/>
    <cacheHierarchy uniqueName="[E18_Data].[DSO Indfødningstarif]" caption="DSO Indfødningstarif" attribute="1" defaultMemberUniqueName="[E18_Data].[DSO Indfødningstarif].[All]" allUniqueName="[E18_Data].[DSO Indfødningstarif].[All]" dimensionUniqueName="[E18_Data]" displayFolder="" count="2"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2"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2"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2" memberValueDatatype="130" unbalanced="0"/>
    <cacheHierarchy uniqueName="[E18_Eloverblik_timeseries].[E18]" caption="E18" attribute="1" defaultMemberUniqueName="[E18_Eloverblik_timeseries].[E18].[All]" allUniqueName="[E18_Eloverblik_timeseries].[E18].[All]" dimensionUniqueName="[E18_Eloverblik_timeseries]" displayFolder="" count="2" memberValueDatatype="5" unbalanced="0"/>
    <cacheHierarchy uniqueName="[Eloverblik_timeseries].[UTCindex]" caption="UTCindex" attribute="1" defaultMemberUniqueName="[Eloverblik_timeseries].[UTCindex].[All]" allUniqueName="[Eloverblik_timeseries].[UTCindex].[All]" dimensionUniqueName="[Eloverblik_timeseries]" displayFolder="" count="2" memberValueDatatype="20" unbalanced="0"/>
    <cacheHierarchy uniqueName="[Eloverblik_timeseries].[E17]" caption="E17" attribute="1" defaultMemberUniqueName="[Eloverblik_timeseries].[E17].[All]" allUniqueName="[Eloverblik_timeseries].[E17].[All]" dimensionUniqueName="[Eloverblik_timeseries]" displayFolder="" count="2" memberValueDatatype="5" unbalanced="0"/>
    <cacheHierarchy uniqueName="[Eloverblik_timeseries].[D14]" caption="D14" attribute="1" defaultMemberUniqueName="[Eloverblik_timeseries].[D14].[All]" allUniqueName="[Eloverblik_timeseries].[D14].[All]" dimensionUniqueName="[Eloverblik_timeseries]" displayFolder="" count="2" memberValueDatatype="5" unbalanced="0"/>
    <cacheHierarchy uniqueName="[Eloverblik_timeseries].[D15]" caption="D15" attribute="1" defaultMemberUniqueName="[Eloverblik_timeseries].[D15].[All]" allUniqueName="[Eloverblik_timeseries].[D15].[All]" dimensionUniqueName="[Eloverblik_timeseries]" displayFolder="" count="2" memberValueDatatype="5" unbalanced="0"/>
    <cacheHierarchy uniqueName="[Eloverblik_timeseries].[D07]" caption="D07" attribute="1" defaultMemberUniqueName="[Eloverblik_timeseries].[D07].[All]" allUniqueName="[Eloverblik_timeseries].[D07].[All]" dimensionUniqueName="[Eloverblik_timeseries]" displayFolder="" count="2" memberValueDatatype="5" unbalanced="0"/>
    <cacheHierarchy uniqueName="[Eloverblik_timeseries].[D06]" caption="D06" attribute="1" defaultMemberUniqueName="[Eloverblik_timeseries].[D06].[All]" allUniqueName="[Eloverblik_timeseries].[D06].[All]" dimensionUniqueName="[Eloverblik_timeseries]" displayFolder="" count="2" memberValueDatatype="5" unbalanced="0"/>
    <cacheHierarchy uniqueName="[Measures]" caption="Measures" attribute="1" keyAttribute="1" defaultMemberUniqueName="[Measures].[__No measures defined]" dimensionUniqueName="[Measures]" displayFolder="" measures="1" count="1" memberValueDatatype="130" unbalanced="0">
      <fieldsUsage count="1">
        <fieldUsage x="0"/>
      </fieldsUsage>
    </cacheHierarchy>
    <cacheHierarchy uniqueName="[nyeste_version].[Version]" caption="Version" attribute="1" defaultMemberUniqueName="[nyeste_version].[Version].[All]" allUniqueName="[nyeste_version].[Version].[All]" dimensionUniqueName="[nyeste_version]" displayFolder="" count="2" memberValueDatatype="130" unbalanced="0"/>
    <cacheHierarchy uniqueName="[PowerLimit].[PowerLimitKW]" caption="PowerLimitKW" attribute="1" defaultMemberUniqueName="[PowerLimit].[PowerLimitKW].[All]" allUniqueName="[PowerLimit].[PowerLimitKW].[All]" dimensionUniqueName="[PowerLimit]" displayFolder="" count="2" memberValueDatatype="5" unbalanced="0"/>
    <cacheHierarchy uniqueName="[Tariflast].[Tariflast]" caption="Tariflast" attribute="1" defaultMemberUniqueName="[Tariflast].[Tariflast].[All]" allUniqueName="[Tariflast].[Tariflast].[All]" dimensionUniqueName="[Tariflast]" displayFolder="" count="2" memberValueDatatype="130" unbalanced="0">
      <fieldsUsage count="2">
        <fieldUsage x="-1"/>
        <fieldUsage x="1"/>
      </fieldsUsage>
    </cacheHierarchy>
    <cacheHierarchy uniqueName="[Timer].[Time]" caption="Time" attribute="1" defaultMemberUniqueName="[Timer].[Time].[All]" allUniqueName="[Timer].[Time].[All]" dimensionUniqueName="[Timer]" displayFolder="" count="2" memberValueDatatype="20" unbalanced="0"/>
    <cacheHierarchy uniqueName="[Timer].[TimeText]" caption="TimeText" attribute="1" defaultMemberUniqueName="[Timer].[TimeText].[All]" allUniqueName="[Timer].[TimeText].[All]" allCaption="All" dimensionUniqueName="[Timer]" displayFolder="" count="2" memberValueDatatype="130" unbalanced="0"/>
    <cacheHierarchy uniqueName="[TimeTable].[UTCindex]" caption="UTCindex" attribute="1" defaultMemberUniqueName="[TimeTable].[UTCindex].[All]" allUniqueName="[TimeTable].[UTCindex].[All]" dimensionUniqueName="[TimeTable]" displayFolder="" count="2" memberValueDatatype="20" unbalanced="0"/>
    <cacheHierarchy uniqueName="[TimeTable].[DK-Time]" caption="DK-Time" attribute="1" time="1" defaultMemberUniqueName="[TimeTable].[DK-Time].[All]" allUniqueName="[TimeTable].[DK-Time].[All]" dimensionUniqueName="[TimeTable]" displayFolder="" count="2" memberValueDatatype="7" unbalanced="0"/>
    <cacheHierarchy uniqueName="[TimeTable].[Dato]" caption="Dato" attribute="1" time="1" defaultMemberUniqueName="[TimeTable].[Dato].[All]" allUniqueName="[TimeTable].[Dato].[All]" allCaption="All" dimensionUniqueName="[TimeTable]" displayFolder="" count="2" memberValueDatatype="7" unbalanced="0"/>
    <cacheHierarchy uniqueName="[TimeTable].[TimeKey]" caption="TimeKey" attribute="1" defaultMemberUniqueName="[TimeTable].[TimeKey].[All]" allUniqueName="[TimeTable].[TimeKey].[All]" dimensionUniqueName="[TimeTable]" displayFolder="" count="2" memberValueDatatype="130" unbalanced="0"/>
    <cacheHierarchy uniqueName="[TimeTable].[DK-Time (År)]" caption="DK-Time (År)" attribute="1" defaultMemberUniqueName="[TimeTable].[DK-Time (År)].[All]" allUniqueName="[TimeTable].[DK-Time (År)].[All]" allCaption="All" dimensionUniqueName="[TimeTable]" displayFolder="" count="2" memberValueDatatype="130" unbalanced="0"/>
    <cacheHierarchy uniqueName="[TimeTable].[DK-Time (Måned)]" caption="DK-Time (Måned)" attribute="1" defaultMemberUniqueName="[TimeTable].[DK-Time (Måned)].[All]" allUniqueName="[TimeTable].[DK-Time (Måned)].[All]" allCaption="All" dimensionUniqueName="[TimeTable]" displayFolder="" count="2" memberValueDatatype="130" unbalanced="0"/>
    <cacheHierarchy uniqueName="[TimeTable].[DK-Time (Time)]" caption="DK-Time (Time)" attribute="1" defaultMemberUniqueName="[TimeTable].[DK-Time (Time)].[All]" allUniqueName="[TimeTable].[DK-Time (Time)].[All]" dimensionUniqueName="[TimeTable]" displayFolder="" count="2" memberValueDatatype="130" unbalanced="0"/>
    <cacheHierarchy uniqueName="[TimeTable].[Dato (Månedsindeks)]" caption="Dato (Månedsindeks)" attribute="1" defaultMemberUniqueName="[TimeTable].[Dato (Månedsindeks)].[All]" allUniqueName="[TimeTable].[Dato (Månedsindeks)].[All]" dimensionUniqueName="[TimeTable]" displayFolder="" count="2"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tupleCache>
    <entries count="37">
      <n v="5.1599999999999993" in="0">
        <tpls c="5">
          <tpl fld="0" item="0"/>
          <tpl hier="34" item="3"/>
          <tpl hier="37" item="2"/>
          <tpl hier="39" item="0"/>
          <tpl hier="40" item="1"/>
        </tpls>
      </n>
      <n v="46032" in="0">
        <tpls c="4">
          <tpl fld="0" item="1"/>
          <tpl hier="37" item="2"/>
          <tpl hier="39" item="0"/>
          <tpl hier="40" item="1"/>
        </tpls>
      </n>
      <m in="0">
        <tpls c="4">
          <tpl fld="0" item="2"/>
          <tpl hier="37" item="2"/>
          <tpl hier="39" item="0"/>
          <tpl hier="40" item="1"/>
        </tpls>
      </m>
      <n v="7.9669999999999996" in="0">
        <tpls c="5">
          <tpl fld="0" item="3"/>
          <tpl hier="34" item="3"/>
          <tpl hier="37" item="2"/>
          <tpl hier="39" item="0"/>
          <tpl hier="40" item="1"/>
        </tpls>
      </n>
      <n v="46023" in="0">
        <tpls c="5">
          <tpl fld="0" item="4"/>
          <tpl hier="34" item="3"/>
          <tpl hier="37" item="2"/>
          <tpl hier="39" item="0"/>
          <tpl hier="40" item="1"/>
        </tpls>
      </n>
      <n v="1.2747200000000001" in="0">
        <tpls c="5">
          <tpl fld="0" item="5"/>
          <tpl hier="34" item="3"/>
          <tpl hier="37" item="2"/>
          <tpl hier="39" item="0"/>
          <tpl hier="40" item="1"/>
        </tpls>
      </n>
      <m in="0">
        <tpls c="5">
          <tpl fld="0" item="6"/>
          <tpl hier="34" item="3"/>
          <tpl hier="37" item="2"/>
          <tpl hier="39" item="0"/>
          <tpl hier="40" item="1"/>
        </tpls>
      </m>
      <n v="159.34" in="0">
        <tpls c="5">
          <tpl fld="0" item="7"/>
          <tpl hier="34" item="3"/>
          <tpl hier="37" item="2"/>
          <tpl hier="39" item="0"/>
          <tpl hier="40" item="1"/>
        </tpls>
      </n>
      <m in="0">
        <tpls c="5">
          <tpl fld="0" item="8"/>
          <tpl hier="34" item="3"/>
          <tpl hier="37" item="2"/>
          <tpl hier="39" item="0"/>
          <tpl hier="40" item="1"/>
        </tpls>
      </m>
      <n v="46032" in="0">
        <tpls c="5">
          <tpl fld="0" item="1"/>
          <tpl hier="34" item="3"/>
          <tpl hier="37" item="2"/>
          <tpl hier="39" item="0"/>
          <tpl hier="40" item="1"/>
        </tpls>
      </n>
      <m in="0">
        <tpls c="5">
          <tpl fld="0" item="9"/>
          <tpl hier="34" item="3"/>
          <tpl hier="37" item="2"/>
          <tpl hier="39" item="0"/>
          <tpl hier="40" item="1"/>
        </tpls>
      </m>
      <n v="257.36117825806451" in="0">
        <tpls c="5">
          <tpl fld="0" item="10"/>
          <tpl hier="34" item="3"/>
          <tpl hier="37" item="2"/>
          <tpl hier="39" item="0"/>
          <tpl hier="40" item="1"/>
        </tpls>
      </n>
      <n v="116.55799800000001" in="0">
        <tpls c="5">
          <tpl fld="0" item="11"/>
          <tpl hier="34" item="3"/>
          <tpl hier="37" item="2"/>
          <tpl hier="39" item="0"/>
          <tpl hier="40" item="1"/>
        </tpls>
      </n>
      <n v="66.932327999999998" in="0">
        <tpls c="5">
          <tpl fld="0" item="12"/>
          <tpl hier="34" item="3"/>
          <tpl hier="37" item="2"/>
          <tpl hier="39" item="0"/>
          <tpl hier="40" item="1"/>
        </tpls>
      </n>
      <n v="15.934000000000001" in="0">
        <tpls c="4">
          <tpl fld="0" item="13"/>
          <tpl hier="37" item="2"/>
          <tpl hier="39" item="0"/>
          <tpl hier="40" item="1"/>
        </tpls>
      </n>
      <n v="11.472479999999999" in="0">
        <tpls c="5">
          <tpl fld="0" item="14"/>
          <tpl hier="34" item="3"/>
          <tpl hier="37" item="2"/>
          <tpl hier="39" item="0"/>
          <tpl hier="40" item="1"/>
        </tpls>
      </n>
      <m in="0">
        <tpls c="5">
          <tpl fld="0" item="15"/>
          <tpl hier="34" item="3"/>
          <tpl hier="37" item="2"/>
          <tpl hier="39" item="0"/>
          <tpl hier="40" item="1"/>
        </tpls>
      </m>
      <n v="15.934000000000001" in="0">
        <tpls c="5">
          <tpl fld="0" item="13"/>
          <tpl hier="34" item="3"/>
          <tpl hier="37" item="2"/>
          <tpl hier="39" item="0"/>
          <tpl hier="40" item="1"/>
        </tpls>
      </n>
      <n v="5.016" in="0">
        <tpls c="5">
          <tpl fld="0" item="16"/>
          <tpl hier="34" item="3"/>
          <tpl hier="37" item="2"/>
          <tpl hier="39" item="0"/>
          <tpl hier="40" item="1"/>
        </tpls>
      </n>
      <n v="36.12903225806452" in="0">
        <tpls c="5">
          <tpl fld="0" item="17"/>
          <tpl hier="34" item="3"/>
          <tpl hier="37" item="2"/>
          <tpl hier="39" item="0"/>
          <tpl hier="40" item="1"/>
        </tpls>
      </n>
      <n v="129.68499800000001" in="0">
        <tpls c="4">
          <tpl fld="0" item="18"/>
          <tpl hier="37" item="2"/>
          <tpl hier="39" item="0"/>
          <tpl hier="40" item="1"/>
        </tpls>
      </n>
      <n v="32.170147282258064" in="0">
        <tpls c="5">
          <tpl fld="0" item="19"/>
          <tpl hier="34" item="3"/>
          <tpl hier="37" item="2"/>
          <tpl hier="39" item="0"/>
          <tpl hier="40" item="1"/>
        </tpls>
      </n>
      <n v="1.2747200000000001" in="0">
        <tpls c="4">
          <tpl fld="0" item="5"/>
          <tpl hier="37" item="2"/>
          <tpl hier="39" item="0"/>
          <tpl hier="40" item="1"/>
        </tpls>
      </n>
      <n v="46023" in="0">
        <tpls c="4">
          <tpl fld="0" item="4"/>
          <tpl hier="37" item="2"/>
          <tpl hier="39" item="0"/>
          <tpl hier="40" item="1"/>
        </tpls>
      </n>
      <n v="0" in="0">
        <tpls c="5">
          <tpl fld="0" item="20"/>
          <tpl hier="34" item="3"/>
          <tpl hier="37" item="2"/>
          <tpl hier="39" item="0"/>
          <tpl hier="40" item="1"/>
        </tpls>
      </n>
      <m in="0">
        <tpls c="5">
          <tpl fld="0" item="21"/>
          <tpl hier="34" item="3"/>
          <tpl hier="37" item="2"/>
          <tpl hier="39" item="0"/>
          <tpl hier="40" item="1"/>
        </tpls>
      </m>
      <n v="6.8516199999999978" in="0">
        <tpls c="5">
          <tpl fld="0" item="22"/>
          <tpl hier="34" item="3"/>
          <tpl hier="37" item="2"/>
          <tpl hier="39" item="0"/>
          <tpl hier="40" item="1"/>
        </tpls>
      </n>
      <n v="103.06136025806451" in="0">
        <tpls c="4">
          <tpl fld="0" item="23"/>
          <tpl hier="37" item="2"/>
          <tpl hier="39" item="0"/>
          <tpl hier="40" item="1"/>
        </tpls>
      </n>
      <n v="257.36117825806451" in="0">
        <tpls c="4">
          <tpl fld="0" item="10"/>
          <tpl hier="37" item="2"/>
          <tpl hier="39" item="0"/>
          <tpl hier="40" item="1"/>
        </tpls>
      </n>
      <n v="23.3401" in="0">
        <tpls c="4">
          <tpl fld="0" item="24"/>
          <tpl hier="37" item="2"/>
          <tpl hier="39" item="0"/>
          <tpl hier="40" item="1"/>
        </tpls>
      </n>
      <n v="159.34" in="0">
        <tpls c="4">
          <tpl fld="0" item="7"/>
          <tpl hier="37" item="2"/>
          <tpl hier="39" item="0"/>
          <tpl hier="40" item="1"/>
        </tpls>
      </n>
      <n v="77.64" in="0">
        <tpls c="6">
          <tpl fld="0" item="7"/>
          <tpl fld="1" item="0"/>
          <tpl hier="34" item="3"/>
          <tpl hier="37" item="2"/>
          <tpl hier="39" item="0"/>
          <tpl hier="40" item="1"/>
        </tpls>
      </n>
      <n v="32.549999999999997" in="0">
        <tpls c="6">
          <tpl fld="0" item="7"/>
          <tpl fld="1" item="1"/>
          <tpl hier="34" item="3"/>
          <tpl hier="37" item="2"/>
          <tpl hier="39" item="0"/>
          <tpl hier="40" item="1"/>
        </tpls>
      </n>
      <n v="5.7210599999999969" in="0">
        <tpls c="6">
          <tpl fld="0" item="12"/>
          <tpl fld="1" item="2"/>
          <tpl hier="34" item="3"/>
          <tpl hier="37" item="2"/>
          <tpl hier="39" item="0"/>
          <tpl hier="40" item="1"/>
        </tpls>
      </n>
      <n v="27.111888000000011" in="0">
        <tpls c="6">
          <tpl fld="0" item="12"/>
          <tpl fld="1" item="0"/>
          <tpl hier="34" item="3"/>
          <tpl hier="37" item="2"/>
          <tpl hier="39" item="0"/>
          <tpl hier="40" item="1"/>
        </tpls>
      </n>
      <n v="49.15" in="0">
        <tpls c="6">
          <tpl fld="0" item="7"/>
          <tpl fld="1" item="2"/>
          <tpl hier="34" item="3"/>
          <tpl hier="37" item="2"/>
          <tpl hier="39" item="0"/>
          <tpl hier="40" item="1"/>
        </tpls>
      </n>
      <n v="34.099380000000011" in="0">
        <tpls c="6">
          <tpl fld="0" item="12"/>
          <tpl fld="1" item="1"/>
          <tpl hier="34" item="3"/>
          <tpl hier="37" item="2"/>
          <tpl hier="39" item="0"/>
          <tpl hier="40" item="1"/>
        </tpls>
      </n>
    </entries>
    <sets count="4">
      <set count="1" maxRank="1" setDefinition="{[TimeTable].[DK-Time (År)].[All]}">
        <tpls c="1">
          <tpl hier="39" item="4294967295"/>
        </tpls>
      </set>
      <set count="1" maxRank="1" setDefinition="{[TimeTable].[DK-Time (Måned)].[All]}">
        <tpls c="1">
          <tpl hier="40" item="4294967295"/>
        </tpls>
      </set>
      <set count="1" maxRank="1" setDefinition="{[TimeTable].[Dato].[All]}">
        <tpls c="1">
          <tpl hier="37" item="4294967295"/>
        </tpls>
      </set>
      <set count="1" maxRank="1" setDefinition="{[Timer].[TimeText].[All]}">
        <tpls c="1">
          <tpl hier="34" item="4294967295"/>
        </tpls>
      </set>
    </sets>
    <queryCache count="28">
      <query mdx="[Measures].[SUM ellev abonnement]">
        <tpls c="1">
          <tpl fld="0" item="0"/>
        </tpls>
      </query>
      <query mdx="[Measures].[Max.Dato]">
        <tpls c="1">
          <tpl fld="0" item="1"/>
        </tpls>
      </query>
      <query mdx="[Measures].[E18 GNS produktion pr. døgn]">
        <tpls c="1">
          <tpl fld="0" item="2"/>
        </tpls>
      </query>
      <query mdx="[Measures].[SUM Pristillæg]">
        <tpls c="1">
          <tpl fld="0" item="3"/>
        </tpls>
      </query>
      <query mdx="[Measures].[Min.Dato]">
        <tpls c="1">
          <tpl fld="0" item="4"/>
        </tpls>
      </query>
      <query mdx="[Measures].[SUM Elafgift]">
        <tpls c="1">
          <tpl fld="0" item="5"/>
        </tpls>
      </query>
      <query mdx="[Measures].[E18 SUM Spotpris]">
        <tpls c="1">
          <tpl fld="0" item="6"/>
        </tpls>
      </query>
      <query mdx="[Measures].[SUM Forbrug]">
        <tpls c="1">
          <tpl fld="0" item="7"/>
        </tpls>
      </query>
      <query mdx="[Measures].[E18 SUM Pristillæg]">
        <tpls c="1">
          <tpl fld="0" item="8"/>
        </tpls>
      </query>
      <query mdx="[Measures].[E18 SUM TSO Indfødningstarif]">
        <tpls c="1">
          <tpl fld="0" item="9"/>
        </tpls>
      </query>
      <query mdx="[Measures].[TOTAL beløb]">
        <tpls c="1">
          <tpl fld="0" item="10"/>
        </tpls>
      </query>
      <query mdx="[Measures].[SUM Spotpris]">
        <tpls c="1">
          <tpl fld="0" item="11"/>
        </tpls>
      </query>
      <query mdx="[Measures].[SUM Nettarif]">
        <tpls c="1">
          <tpl fld="0" item="12"/>
        </tpls>
      </query>
      <query mdx="[Measures].[GNS forbrug pr. døgn]">
        <tpls c="1">
          <tpl fld="0" item="13"/>
        </tpls>
      </query>
      <query mdx="[Measures].[SUM Systemtarif TSO]">
        <tpls c="1">
          <tpl fld="0" item="14"/>
        </tpls>
      </query>
      <query mdx="[Measures].[E18 SUM TSO Balancetarif]">
        <tpls c="1">
          <tpl fld="0" item="15"/>
        </tpls>
      </query>
      <query mdx="[Measures].[SUM Systemabonnement TSO]">
        <tpls c="1">
          <tpl fld="0" item="16"/>
        </tpls>
      </query>
      <query mdx="[Measures].[SUM Netabonnement]">
        <tpls c="1">
          <tpl fld="0" item="17"/>
        </tpls>
      </query>
      <query mdx="[Measures].[SUM Elleverandør]">
        <tpls c="1">
          <tpl fld="0" item="18"/>
        </tpls>
      </query>
      <query mdx="[Measures].[GNS omkostning pr. døgn]">
        <tpls c="1">
          <tpl fld="0" item="19"/>
        </tpls>
      </query>
      <query mdx="[Measures].[E18 SUM Ellev prod.abonnement]">
        <tpls c="1">
          <tpl fld="0" item="20"/>
        </tpls>
      </query>
      <query mdx="[Measures].[E18 SUM DSO Indfødningstarif]">
        <tpls c="1">
          <tpl fld="0" item="21"/>
        </tpls>
      </query>
      <query mdx="[Measures].[SUM Transmissionstarif TSO]">
        <tpls c="1">
          <tpl fld="0" item="22"/>
        </tpls>
      </query>
      <query mdx="[Measures].[SUM DSO]">
        <tpls c="1">
          <tpl fld="0" item="23"/>
        </tpls>
      </query>
      <query mdx="[Measures].[SUM TSO]">
        <tpls c="1">
          <tpl fld="0" item="24"/>
        </tpls>
      </query>
      <query mdx="[Tariflast].[Tariflast].&amp;[Højlast]">
        <tpls c="1">
          <tpl fld="1" item="0"/>
        </tpls>
      </query>
      <query mdx="[Tariflast].[Tariflast].&amp;[Spidslast]">
        <tpls c="1">
          <tpl fld="1" item="1"/>
        </tpls>
      </query>
      <query mdx="[Tariflast].[Tariflast].&amp;[Lavlast]">
        <tpls c="1">
          <tpl fld="1" item="2"/>
        </tpls>
      </query>
    </queryCache>
    <serverFormats count="1">
      <serverFormat format=""/>
    </serverFormats>
  </tupleCache>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93865739" backgroundQuery="1" createdVersion="8" refreshedVersion="8" minRefreshableVersion="3" recordCount="0" supportSubquery="1" supportAdvancedDrill="1" xr:uid="{5ADBC0F3-1CF8-451C-B614-368AFE8CB5B5}">
  <cacheSource type="external" connectionId="56"/>
  <cacheFields count="14">
    <cacheField name="[TimeTable].[DK-Time].[DK-Time]" caption="DK-Time" numFmtId="0" hierarchy="35" level="1">
      <sharedItems containsSemiMixedTypes="0" containsNonDate="0" containsDate="1" containsString="0" minDate="2026-01-01T00:00:00" maxDate="2026-01-11T00:00:00" count="240">
        <d v="2026-01-01T00:00:00"/>
        <d v="2026-01-01T01:00:00"/>
        <d v="2026-01-01T02:00:00"/>
        <d v="2026-01-01T03:00:00"/>
        <d v="2026-01-01T04:00:00"/>
        <d v="2026-01-01T05:00:00"/>
        <d v="2026-01-01T06:00:00"/>
        <d v="2026-01-01T07:00:00"/>
        <d v="2026-01-01T08:00:00"/>
        <d v="2026-01-01T09:00:00"/>
        <d v="2026-01-01T10:00:00"/>
        <d v="2026-01-01T11:00:00"/>
        <d v="2026-01-01T12:00:00"/>
        <d v="2026-01-01T13:00:00"/>
        <d v="2026-01-01T14:00:00"/>
        <d v="2026-01-01T15:00:00"/>
        <d v="2026-01-01T16:00:00"/>
        <d v="2026-01-01T17:00:00"/>
        <d v="2026-01-01T18:00:00"/>
        <d v="2026-01-01T19:00:00"/>
        <d v="2026-01-01T20:00:00"/>
        <d v="2026-01-01T21:00:00"/>
        <d v="2026-01-01T22:00:00"/>
        <d v="2026-01-01T23:00:00"/>
        <d v="2026-01-02T00:00:00"/>
        <d v="2026-01-02T01:00:00"/>
        <d v="2026-01-02T02:00:00"/>
        <d v="2026-01-02T03:00:00"/>
        <d v="2026-01-02T04:00:00"/>
        <d v="2026-01-02T05:00:00"/>
        <d v="2026-01-02T06:00:00"/>
        <d v="2026-01-02T07:00:00"/>
        <d v="2026-01-02T08:00:00"/>
        <d v="2026-01-02T09:00:00"/>
        <d v="2026-01-02T10:00:00"/>
        <d v="2026-01-02T11:00:00"/>
        <d v="2026-01-02T12:00:00"/>
        <d v="2026-01-02T13:00:00"/>
        <d v="2026-01-02T14:00:00"/>
        <d v="2026-01-02T15:00:00"/>
        <d v="2026-01-02T16:00:00"/>
        <d v="2026-01-02T17:00:00"/>
        <d v="2026-01-02T18:00:00"/>
        <d v="2026-01-02T19:00:00"/>
        <d v="2026-01-02T20:00:00"/>
        <d v="2026-01-02T21:00:00"/>
        <d v="2026-01-02T22:00:00"/>
        <d v="2026-01-02T23:00:00"/>
        <d v="2026-01-03T00:00:00"/>
        <d v="2026-01-03T01:00:00"/>
        <d v="2026-01-03T02:00:00"/>
        <d v="2026-01-03T03:00:00"/>
        <d v="2026-01-03T04:00:00"/>
        <d v="2026-01-03T05:00:00"/>
        <d v="2026-01-03T06:00:00"/>
        <d v="2026-01-03T07:00:00"/>
        <d v="2026-01-03T08:00:00"/>
        <d v="2026-01-03T09:00:00"/>
        <d v="2026-01-03T10:00:00"/>
        <d v="2026-01-03T11:00:00"/>
        <d v="2026-01-03T12:00:00"/>
        <d v="2026-01-03T13:00:00"/>
        <d v="2026-01-03T14:00:00"/>
        <d v="2026-01-03T15:00:00"/>
        <d v="2026-01-03T16:00:00"/>
        <d v="2026-01-03T17:00:00"/>
        <d v="2026-01-03T18:00:00"/>
        <d v="2026-01-03T19:00:00"/>
        <d v="2026-01-03T20:00:00"/>
        <d v="2026-01-03T21:00:00"/>
        <d v="2026-01-03T22:00:00"/>
        <d v="2026-01-03T23:00:00"/>
        <d v="2026-01-04T00:00:00"/>
        <d v="2026-01-04T01:00:00"/>
        <d v="2026-01-04T02:00:00"/>
        <d v="2026-01-04T03:00:00"/>
        <d v="2026-01-04T04:00:00"/>
        <d v="2026-01-04T05:00:00"/>
        <d v="2026-01-04T06:00:00"/>
        <d v="2026-01-04T07:00:00"/>
        <d v="2026-01-04T08:00:00"/>
        <d v="2026-01-04T09:00:00"/>
        <d v="2026-01-04T10:00:00"/>
        <d v="2026-01-04T11:00:00"/>
        <d v="2026-01-04T12:00:00"/>
        <d v="2026-01-04T13:00:00"/>
        <d v="2026-01-04T14:00:00"/>
        <d v="2026-01-04T15:00:00"/>
        <d v="2026-01-04T16:00:00"/>
        <d v="2026-01-04T17:00:00"/>
        <d v="2026-01-04T18:00:00"/>
        <d v="2026-01-04T19:00:00"/>
        <d v="2026-01-04T20:00:00"/>
        <d v="2026-01-04T21:00:00"/>
        <d v="2026-01-04T22:00:00"/>
        <d v="2026-01-04T23:00:00"/>
        <d v="2026-01-05T00:00:00"/>
        <d v="2026-01-05T01:00:00"/>
        <d v="2026-01-05T02:00:00"/>
        <d v="2026-01-05T03:00:00"/>
        <d v="2026-01-05T04:00:00"/>
        <d v="2026-01-05T05:00:00"/>
        <d v="2026-01-05T06:00:00"/>
        <d v="2026-01-05T07:00:00"/>
        <d v="2026-01-05T08:00:00"/>
        <d v="2026-01-05T09:00:00"/>
        <d v="2026-01-05T10:00:00"/>
        <d v="2026-01-05T11:00:00"/>
        <d v="2026-01-05T12:00:00"/>
        <d v="2026-01-05T13:00:00"/>
        <d v="2026-01-05T14:00:00"/>
        <d v="2026-01-05T15:00:00"/>
        <d v="2026-01-05T16:00:00"/>
        <d v="2026-01-05T17:00:00"/>
        <d v="2026-01-05T18:00:00"/>
        <d v="2026-01-05T19:00:00"/>
        <d v="2026-01-05T20:00:00"/>
        <d v="2026-01-05T21:00:00"/>
        <d v="2026-01-05T22:00:00"/>
        <d v="2026-01-05T23:00:00"/>
        <d v="2026-01-06T00:00:00"/>
        <d v="2026-01-06T01:00:00"/>
        <d v="2026-01-06T02:00:00"/>
        <d v="2026-01-06T03:00:00"/>
        <d v="2026-01-06T04:00:00"/>
        <d v="2026-01-06T05:00:00"/>
        <d v="2026-01-06T06:00:00"/>
        <d v="2026-01-06T07:00:00"/>
        <d v="2026-01-06T08:00:00"/>
        <d v="2026-01-06T09:00:00"/>
        <d v="2026-01-06T10:00:00"/>
        <d v="2026-01-06T11:00:00"/>
        <d v="2026-01-06T12:00:00"/>
        <d v="2026-01-06T13:00:00"/>
        <d v="2026-01-06T14:00:00"/>
        <d v="2026-01-06T15:00:00"/>
        <d v="2026-01-06T16:00:00"/>
        <d v="2026-01-06T17:00:00"/>
        <d v="2026-01-06T18:00:00"/>
        <d v="2026-01-06T19:00:00"/>
        <d v="2026-01-06T20:00:00"/>
        <d v="2026-01-06T21:00:00"/>
        <d v="2026-01-06T22:00:00"/>
        <d v="2026-01-06T23:00:00"/>
        <d v="2026-01-07T00:00:00"/>
        <d v="2026-01-07T01:00:00"/>
        <d v="2026-01-07T02:00:00"/>
        <d v="2026-01-07T03:00:00"/>
        <d v="2026-01-07T04:00:00"/>
        <d v="2026-01-07T05:00:00"/>
        <d v="2026-01-07T06:00:00"/>
        <d v="2026-01-07T07:00:00"/>
        <d v="2026-01-07T08:00:00"/>
        <d v="2026-01-07T09:00:00"/>
        <d v="2026-01-07T10:00:00"/>
        <d v="2026-01-07T11:00:00"/>
        <d v="2026-01-07T12:00:00"/>
        <d v="2026-01-07T13:00:00"/>
        <d v="2026-01-07T14:00:00"/>
        <d v="2026-01-07T15:00:00"/>
        <d v="2026-01-07T16:00:00"/>
        <d v="2026-01-07T17:00:00"/>
        <d v="2026-01-07T18:00:00"/>
        <d v="2026-01-07T19:00:00"/>
        <d v="2026-01-07T20:00:00"/>
        <d v="2026-01-07T21:00:00"/>
        <d v="2026-01-07T22:00:00"/>
        <d v="2026-01-07T23:00:00"/>
        <d v="2026-01-08T00:00:00"/>
        <d v="2026-01-08T01:00:00"/>
        <d v="2026-01-08T02:00:00"/>
        <d v="2026-01-08T03:00:00"/>
        <d v="2026-01-08T04:00:00"/>
        <d v="2026-01-08T05:00:00"/>
        <d v="2026-01-08T06:00:00"/>
        <d v="2026-01-08T07:00:00"/>
        <d v="2026-01-08T08:00:00"/>
        <d v="2026-01-08T09:00:00"/>
        <d v="2026-01-08T10:00:00"/>
        <d v="2026-01-08T11:00:00"/>
        <d v="2026-01-08T12:00:00"/>
        <d v="2026-01-08T13:00:00"/>
        <d v="2026-01-08T14:00:00"/>
        <d v="2026-01-08T15:00:00"/>
        <d v="2026-01-08T16:00:00"/>
        <d v="2026-01-08T17:00:00"/>
        <d v="2026-01-08T18:00:00"/>
        <d v="2026-01-08T19:00:00"/>
        <d v="2026-01-08T20:00:00"/>
        <d v="2026-01-08T21:00:00"/>
        <d v="2026-01-08T22:00:00"/>
        <d v="2026-01-08T23:00:00"/>
        <d v="2026-01-09T00:00:00"/>
        <d v="2026-01-09T01:00:00"/>
        <d v="2026-01-09T02:00:00"/>
        <d v="2026-01-09T03:00:00"/>
        <d v="2026-01-09T04:00:00"/>
        <d v="2026-01-09T05:00:00"/>
        <d v="2026-01-09T06:00:00"/>
        <d v="2026-01-09T07:00:00"/>
        <d v="2026-01-09T08:00:00"/>
        <d v="2026-01-09T09:00:00"/>
        <d v="2026-01-09T10:00:00"/>
        <d v="2026-01-09T11:00:00"/>
        <d v="2026-01-09T12:00:00"/>
        <d v="2026-01-09T13:00:00"/>
        <d v="2026-01-09T14:00:00"/>
        <d v="2026-01-09T15:00:00"/>
        <d v="2026-01-09T16:00:00"/>
        <d v="2026-01-09T17:00:00"/>
        <d v="2026-01-09T18:00:00"/>
        <d v="2026-01-09T19:00:00"/>
        <d v="2026-01-09T20:00:00"/>
        <d v="2026-01-09T21:00:00"/>
        <d v="2026-01-09T22:00:00"/>
        <d v="2026-01-09T23:00:00"/>
        <d v="2026-01-10T00:00:00"/>
        <d v="2026-01-10T01:00:00"/>
        <d v="2026-01-10T02:00:00"/>
        <d v="2026-01-10T03:00:00"/>
        <d v="2026-01-10T04:00:00"/>
        <d v="2026-01-10T05:00:00"/>
        <d v="2026-01-10T06:00:00"/>
        <d v="2026-01-10T07:00:00"/>
        <d v="2026-01-10T08:00:00"/>
        <d v="2026-01-10T09:00:00"/>
        <d v="2026-01-10T10:00:00"/>
        <d v="2026-01-10T11:00:00"/>
        <d v="2026-01-10T12:00:00"/>
        <d v="2026-01-10T13:00:00"/>
        <d v="2026-01-10T14:00:00"/>
        <d v="2026-01-10T15:00:00"/>
        <d v="2026-01-10T16:00:00"/>
        <d v="2026-01-10T17:00:00"/>
        <d v="2026-01-10T18:00:00"/>
        <d v="2026-01-10T19:00:00"/>
        <d v="2026-01-10T20:00:00"/>
        <d v="2026-01-10T21:00:00"/>
        <d v="2026-01-10T22:00:00"/>
        <d v="2026-01-10T23:00:00"/>
      </sharedItems>
      <extLst>
        <ext xmlns:x15="http://schemas.microsoft.com/office/spreadsheetml/2010/11/main" uri="{4F2E5C28-24EA-4eb8-9CBF-B6C8F9C3D259}">
          <x15:cachedUniqueNames>
            <x15:cachedUniqueName index="0" name="[TimeTable].[DK-Time].&amp;[2026-01-01T00:00:00]"/>
            <x15:cachedUniqueName index="1" name="[TimeTable].[DK-Time].&amp;[2026-01-01T01:00:00]"/>
            <x15:cachedUniqueName index="2" name="[TimeTable].[DK-Time].&amp;[2026-01-01T02:00:00]"/>
            <x15:cachedUniqueName index="3" name="[TimeTable].[DK-Time].&amp;[2026-01-01T03:00:00]"/>
            <x15:cachedUniqueName index="4" name="[TimeTable].[DK-Time].&amp;[2026-01-01T04:00:00]"/>
            <x15:cachedUniqueName index="5" name="[TimeTable].[DK-Time].&amp;[2026-01-01T05:00:00]"/>
            <x15:cachedUniqueName index="6" name="[TimeTable].[DK-Time].&amp;[2026-01-01T06:00:00]"/>
            <x15:cachedUniqueName index="7" name="[TimeTable].[DK-Time].&amp;[2026-01-01T07:00:00]"/>
            <x15:cachedUniqueName index="8" name="[TimeTable].[DK-Time].&amp;[2026-01-01T08:00:00]"/>
            <x15:cachedUniqueName index="9" name="[TimeTable].[DK-Time].&amp;[2026-01-01T09:00:00]"/>
            <x15:cachedUniqueName index="10" name="[TimeTable].[DK-Time].&amp;[2026-01-01T10:00:00]"/>
            <x15:cachedUniqueName index="11" name="[TimeTable].[DK-Time].&amp;[2026-01-01T11:00:00]"/>
            <x15:cachedUniqueName index="12" name="[TimeTable].[DK-Time].&amp;[2026-01-01T12:00:00]"/>
            <x15:cachedUniqueName index="13" name="[TimeTable].[DK-Time].&amp;[2026-01-01T13:00:00]"/>
            <x15:cachedUniqueName index="14" name="[TimeTable].[DK-Time].&amp;[2026-01-01T14:00:00]"/>
            <x15:cachedUniqueName index="15" name="[TimeTable].[DK-Time].&amp;[2026-01-01T15:00:00]"/>
            <x15:cachedUniqueName index="16" name="[TimeTable].[DK-Time].&amp;[2026-01-01T16:00:00]"/>
            <x15:cachedUniqueName index="17" name="[TimeTable].[DK-Time].&amp;[2026-01-01T17:00:00]"/>
            <x15:cachedUniqueName index="18" name="[TimeTable].[DK-Time].&amp;[2026-01-01T18:00:00]"/>
            <x15:cachedUniqueName index="19" name="[TimeTable].[DK-Time].&amp;[2026-01-01T19:00:00]"/>
            <x15:cachedUniqueName index="20" name="[TimeTable].[DK-Time].&amp;[2026-01-01T20:00:00]"/>
            <x15:cachedUniqueName index="21" name="[TimeTable].[DK-Time].&amp;[2026-01-01T21:00:00]"/>
            <x15:cachedUniqueName index="22" name="[TimeTable].[DK-Time].&amp;[2026-01-01T22:00:00]"/>
            <x15:cachedUniqueName index="23" name="[TimeTable].[DK-Time].&amp;[2026-01-01T23:00:00]"/>
            <x15:cachedUniqueName index="24" name="[TimeTable].[DK-Time].&amp;[2026-01-02T00:00:00]"/>
            <x15:cachedUniqueName index="25" name="[TimeTable].[DK-Time].&amp;[2026-01-02T01:00:00]"/>
            <x15:cachedUniqueName index="26" name="[TimeTable].[DK-Time].&amp;[2026-01-02T02:00:00]"/>
            <x15:cachedUniqueName index="27" name="[TimeTable].[DK-Time].&amp;[2026-01-02T03:00:00]"/>
            <x15:cachedUniqueName index="28" name="[TimeTable].[DK-Time].&amp;[2026-01-02T04:00:00]"/>
            <x15:cachedUniqueName index="29" name="[TimeTable].[DK-Time].&amp;[2026-01-02T05:00:00]"/>
            <x15:cachedUniqueName index="30" name="[TimeTable].[DK-Time].&amp;[2026-01-02T06:00:00]"/>
            <x15:cachedUniqueName index="31" name="[TimeTable].[DK-Time].&amp;[2026-01-02T07:00:00]"/>
            <x15:cachedUniqueName index="32" name="[TimeTable].[DK-Time].&amp;[2026-01-02T08:00:00]"/>
            <x15:cachedUniqueName index="33" name="[TimeTable].[DK-Time].&amp;[2026-01-02T09:00:00]"/>
            <x15:cachedUniqueName index="34" name="[TimeTable].[DK-Time].&amp;[2026-01-02T10:00:00]"/>
            <x15:cachedUniqueName index="35" name="[TimeTable].[DK-Time].&amp;[2026-01-02T11:00:00]"/>
            <x15:cachedUniqueName index="36" name="[TimeTable].[DK-Time].&amp;[2026-01-02T12:00:00]"/>
            <x15:cachedUniqueName index="37" name="[TimeTable].[DK-Time].&amp;[2026-01-02T13:00:00]"/>
            <x15:cachedUniqueName index="38" name="[TimeTable].[DK-Time].&amp;[2026-01-02T14:00:00]"/>
            <x15:cachedUniqueName index="39" name="[TimeTable].[DK-Time].&amp;[2026-01-02T15:00:00]"/>
            <x15:cachedUniqueName index="40" name="[TimeTable].[DK-Time].&amp;[2026-01-02T16:00:00]"/>
            <x15:cachedUniqueName index="41" name="[TimeTable].[DK-Time].&amp;[2026-01-02T17:00:00]"/>
            <x15:cachedUniqueName index="42" name="[TimeTable].[DK-Time].&amp;[2026-01-02T18:00:00]"/>
            <x15:cachedUniqueName index="43" name="[TimeTable].[DK-Time].&amp;[2026-01-02T19:00:00]"/>
            <x15:cachedUniqueName index="44" name="[TimeTable].[DK-Time].&amp;[2026-01-02T20:00:00]"/>
            <x15:cachedUniqueName index="45" name="[TimeTable].[DK-Time].&amp;[2026-01-02T21:00:00]"/>
            <x15:cachedUniqueName index="46" name="[TimeTable].[DK-Time].&amp;[2026-01-02T22:00:00]"/>
            <x15:cachedUniqueName index="47" name="[TimeTable].[DK-Time].&amp;[2026-01-02T23:00:00]"/>
            <x15:cachedUniqueName index="48" name="[TimeTable].[DK-Time].&amp;[2026-01-03T00:00:00]"/>
            <x15:cachedUniqueName index="49" name="[TimeTable].[DK-Time].&amp;[2026-01-03T01:00:00]"/>
            <x15:cachedUniqueName index="50" name="[TimeTable].[DK-Time].&amp;[2026-01-03T02:00:00]"/>
            <x15:cachedUniqueName index="51" name="[TimeTable].[DK-Time].&amp;[2026-01-03T03:00:00]"/>
            <x15:cachedUniqueName index="52" name="[TimeTable].[DK-Time].&amp;[2026-01-03T04:00:00]"/>
            <x15:cachedUniqueName index="53" name="[TimeTable].[DK-Time].&amp;[2026-01-03T05:00:00]"/>
            <x15:cachedUniqueName index="54" name="[TimeTable].[DK-Time].&amp;[2026-01-03T06:00:00]"/>
            <x15:cachedUniqueName index="55" name="[TimeTable].[DK-Time].&amp;[2026-01-03T07:00:00]"/>
            <x15:cachedUniqueName index="56" name="[TimeTable].[DK-Time].&amp;[2026-01-03T08:00:00]"/>
            <x15:cachedUniqueName index="57" name="[TimeTable].[DK-Time].&amp;[2026-01-03T09:00:00]"/>
            <x15:cachedUniqueName index="58" name="[TimeTable].[DK-Time].&amp;[2026-01-03T10:00:00]"/>
            <x15:cachedUniqueName index="59" name="[TimeTable].[DK-Time].&amp;[2026-01-03T11:00:00]"/>
            <x15:cachedUniqueName index="60" name="[TimeTable].[DK-Time].&amp;[2026-01-03T12:00:00]"/>
            <x15:cachedUniqueName index="61" name="[TimeTable].[DK-Time].&amp;[2026-01-03T13:00:00]"/>
            <x15:cachedUniqueName index="62" name="[TimeTable].[DK-Time].&amp;[2026-01-03T14:00:00]"/>
            <x15:cachedUniqueName index="63" name="[TimeTable].[DK-Time].&amp;[2026-01-03T15:00:00]"/>
            <x15:cachedUniqueName index="64" name="[TimeTable].[DK-Time].&amp;[2026-01-03T16:00:00]"/>
            <x15:cachedUniqueName index="65" name="[TimeTable].[DK-Time].&amp;[2026-01-03T17:00:00]"/>
            <x15:cachedUniqueName index="66" name="[TimeTable].[DK-Time].&amp;[2026-01-03T18:00:00]"/>
            <x15:cachedUniqueName index="67" name="[TimeTable].[DK-Time].&amp;[2026-01-03T19:00:00]"/>
            <x15:cachedUniqueName index="68" name="[TimeTable].[DK-Time].&amp;[2026-01-03T20:00:00]"/>
            <x15:cachedUniqueName index="69" name="[TimeTable].[DK-Time].&amp;[2026-01-03T21:00:00]"/>
            <x15:cachedUniqueName index="70" name="[TimeTable].[DK-Time].&amp;[2026-01-03T22:00:00]"/>
            <x15:cachedUniqueName index="71" name="[TimeTable].[DK-Time].&amp;[2026-01-03T23:00:00]"/>
            <x15:cachedUniqueName index="72" name="[TimeTable].[DK-Time].&amp;[2026-01-04T00:00:00]"/>
            <x15:cachedUniqueName index="73" name="[TimeTable].[DK-Time].&amp;[2026-01-04T01:00:00]"/>
            <x15:cachedUniqueName index="74" name="[TimeTable].[DK-Time].&amp;[2026-01-04T02:00:00]"/>
            <x15:cachedUniqueName index="75" name="[TimeTable].[DK-Time].&amp;[2026-01-04T03:00:00]"/>
            <x15:cachedUniqueName index="76" name="[TimeTable].[DK-Time].&amp;[2026-01-04T04:00:00]"/>
            <x15:cachedUniqueName index="77" name="[TimeTable].[DK-Time].&amp;[2026-01-04T05:00:00]"/>
            <x15:cachedUniqueName index="78" name="[TimeTable].[DK-Time].&amp;[2026-01-04T06:00:00]"/>
            <x15:cachedUniqueName index="79" name="[TimeTable].[DK-Time].&amp;[2026-01-04T07:00:00]"/>
            <x15:cachedUniqueName index="80" name="[TimeTable].[DK-Time].&amp;[2026-01-04T08:00:00]"/>
            <x15:cachedUniqueName index="81" name="[TimeTable].[DK-Time].&amp;[2026-01-04T09:00:00]"/>
            <x15:cachedUniqueName index="82" name="[TimeTable].[DK-Time].&amp;[2026-01-04T10:00:00]"/>
            <x15:cachedUniqueName index="83" name="[TimeTable].[DK-Time].&amp;[2026-01-04T11:00:00]"/>
            <x15:cachedUniqueName index="84" name="[TimeTable].[DK-Time].&amp;[2026-01-04T12:00:00]"/>
            <x15:cachedUniqueName index="85" name="[TimeTable].[DK-Time].&amp;[2026-01-04T13:00:00]"/>
            <x15:cachedUniqueName index="86" name="[TimeTable].[DK-Time].&amp;[2026-01-04T14:00:00]"/>
            <x15:cachedUniqueName index="87" name="[TimeTable].[DK-Time].&amp;[2026-01-04T15:00:00]"/>
            <x15:cachedUniqueName index="88" name="[TimeTable].[DK-Time].&amp;[2026-01-04T16:00:00]"/>
            <x15:cachedUniqueName index="89" name="[TimeTable].[DK-Time].&amp;[2026-01-04T17:00:00]"/>
            <x15:cachedUniqueName index="90" name="[TimeTable].[DK-Time].&amp;[2026-01-04T18:00:00]"/>
            <x15:cachedUniqueName index="91" name="[TimeTable].[DK-Time].&amp;[2026-01-04T19:00:00]"/>
            <x15:cachedUniqueName index="92" name="[TimeTable].[DK-Time].&amp;[2026-01-04T20:00:00]"/>
            <x15:cachedUniqueName index="93" name="[TimeTable].[DK-Time].&amp;[2026-01-04T21:00:00]"/>
            <x15:cachedUniqueName index="94" name="[TimeTable].[DK-Time].&amp;[2026-01-04T22:00:00]"/>
            <x15:cachedUniqueName index="95" name="[TimeTable].[DK-Time].&amp;[2026-01-04T23:00:00]"/>
            <x15:cachedUniqueName index="96" name="[TimeTable].[DK-Time].&amp;[2026-01-05T00:00:00]"/>
            <x15:cachedUniqueName index="97" name="[TimeTable].[DK-Time].&amp;[2026-01-05T01:00:00]"/>
            <x15:cachedUniqueName index="98" name="[TimeTable].[DK-Time].&amp;[2026-01-05T02:00:00]"/>
            <x15:cachedUniqueName index="99" name="[TimeTable].[DK-Time].&amp;[2026-01-05T03:00:00]"/>
            <x15:cachedUniqueName index="100" name="[TimeTable].[DK-Time].&amp;[2026-01-05T04:00:00]"/>
            <x15:cachedUniqueName index="101" name="[TimeTable].[DK-Time].&amp;[2026-01-05T05:00:00]"/>
            <x15:cachedUniqueName index="102" name="[TimeTable].[DK-Time].&amp;[2026-01-05T06:00:00]"/>
            <x15:cachedUniqueName index="103" name="[TimeTable].[DK-Time].&amp;[2026-01-05T07:00:00]"/>
            <x15:cachedUniqueName index="104" name="[TimeTable].[DK-Time].&amp;[2026-01-05T08:00:00]"/>
            <x15:cachedUniqueName index="105" name="[TimeTable].[DK-Time].&amp;[2026-01-05T09:00:00]"/>
            <x15:cachedUniqueName index="106" name="[TimeTable].[DK-Time].&amp;[2026-01-05T10:00:00]"/>
            <x15:cachedUniqueName index="107" name="[TimeTable].[DK-Time].&amp;[2026-01-05T11:00:00]"/>
            <x15:cachedUniqueName index="108" name="[TimeTable].[DK-Time].&amp;[2026-01-05T12:00:00]"/>
            <x15:cachedUniqueName index="109" name="[TimeTable].[DK-Time].&amp;[2026-01-05T13:00:00]"/>
            <x15:cachedUniqueName index="110" name="[TimeTable].[DK-Time].&amp;[2026-01-05T14:00:00]"/>
            <x15:cachedUniqueName index="111" name="[TimeTable].[DK-Time].&amp;[2026-01-05T15:00:00]"/>
            <x15:cachedUniqueName index="112" name="[TimeTable].[DK-Time].&amp;[2026-01-05T16:00:00]"/>
            <x15:cachedUniqueName index="113" name="[TimeTable].[DK-Time].&amp;[2026-01-05T17:00:00]"/>
            <x15:cachedUniqueName index="114" name="[TimeTable].[DK-Time].&amp;[2026-01-05T18:00:00]"/>
            <x15:cachedUniqueName index="115" name="[TimeTable].[DK-Time].&amp;[2026-01-05T19:00:00]"/>
            <x15:cachedUniqueName index="116" name="[TimeTable].[DK-Time].&amp;[2026-01-05T20:00:00]"/>
            <x15:cachedUniqueName index="117" name="[TimeTable].[DK-Time].&amp;[2026-01-05T21:00:00]"/>
            <x15:cachedUniqueName index="118" name="[TimeTable].[DK-Time].&amp;[2026-01-05T22:00:00]"/>
            <x15:cachedUniqueName index="119" name="[TimeTable].[DK-Time].&amp;[2026-01-05T23:00:00]"/>
            <x15:cachedUniqueName index="120" name="[TimeTable].[DK-Time].&amp;[2026-01-06T00:00:00]"/>
            <x15:cachedUniqueName index="121" name="[TimeTable].[DK-Time].&amp;[2026-01-06T01:00:00]"/>
            <x15:cachedUniqueName index="122" name="[TimeTable].[DK-Time].&amp;[2026-01-06T02:00:00]"/>
            <x15:cachedUniqueName index="123" name="[TimeTable].[DK-Time].&amp;[2026-01-06T03:00:00]"/>
            <x15:cachedUniqueName index="124" name="[TimeTable].[DK-Time].&amp;[2026-01-06T04:00:00]"/>
            <x15:cachedUniqueName index="125" name="[TimeTable].[DK-Time].&amp;[2026-01-06T05:00:00]"/>
            <x15:cachedUniqueName index="126" name="[TimeTable].[DK-Time].&amp;[2026-01-06T06:00:00]"/>
            <x15:cachedUniqueName index="127" name="[TimeTable].[DK-Time].&amp;[2026-01-06T07:00:00]"/>
            <x15:cachedUniqueName index="128" name="[TimeTable].[DK-Time].&amp;[2026-01-06T08:00:00]"/>
            <x15:cachedUniqueName index="129" name="[TimeTable].[DK-Time].&amp;[2026-01-06T09:00:00]"/>
            <x15:cachedUniqueName index="130" name="[TimeTable].[DK-Time].&amp;[2026-01-06T10:00:00]"/>
            <x15:cachedUniqueName index="131" name="[TimeTable].[DK-Time].&amp;[2026-01-06T11:00:00]"/>
            <x15:cachedUniqueName index="132" name="[TimeTable].[DK-Time].&amp;[2026-01-06T12:00:00]"/>
            <x15:cachedUniqueName index="133" name="[TimeTable].[DK-Time].&amp;[2026-01-06T13:00:00]"/>
            <x15:cachedUniqueName index="134" name="[TimeTable].[DK-Time].&amp;[2026-01-06T14:00:00]"/>
            <x15:cachedUniqueName index="135" name="[TimeTable].[DK-Time].&amp;[2026-01-06T15:00:00]"/>
            <x15:cachedUniqueName index="136" name="[TimeTable].[DK-Time].&amp;[2026-01-06T16:00:00]"/>
            <x15:cachedUniqueName index="137" name="[TimeTable].[DK-Time].&amp;[2026-01-06T17:00:00]"/>
            <x15:cachedUniqueName index="138" name="[TimeTable].[DK-Time].&amp;[2026-01-06T18:00:00]"/>
            <x15:cachedUniqueName index="139" name="[TimeTable].[DK-Time].&amp;[2026-01-06T19:00:00]"/>
            <x15:cachedUniqueName index="140" name="[TimeTable].[DK-Time].&amp;[2026-01-06T20:00:00]"/>
            <x15:cachedUniqueName index="141" name="[TimeTable].[DK-Time].&amp;[2026-01-06T21:00:00]"/>
            <x15:cachedUniqueName index="142" name="[TimeTable].[DK-Time].&amp;[2026-01-06T22:00:00]"/>
            <x15:cachedUniqueName index="143" name="[TimeTable].[DK-Time].&amp;[2026-01-06T23:00:00]"/>
            <x15:cachedUniqueName index="144" name="[TimeTable].[DK-Time].&amp;[2026-01-07T00:00:00]"/>
            <x15:cachedUniqueName index="145" name="[TimeTable].[DK-Time].&amp;[2026-01-07T01:00:00]"/>
            <x15:cachedUniqueName index="146" name="[TimeTable].[DK-Time].&amp;[2026-01-07T02:00:00]"/>
            <x15:cachedUniqueName index="147" name="[TimeTable].[DK-Time].&amp;[2026-01-07T03:00:00]"/>
            <x15:cachedUniqueName index="148" name="[TimeTable].[DK-Time].&amp;[2026-01-07T04:00:00]"/>
            <x15:cachedUniqueName index="149" name="[TimeTable].[DK-Time].&amp;[2026-01-07T05:00:00]"/>
            <x15:cachedUniqueName index="150" name="[TimeTable].[DK-Time].&amp;[2026-01-07T06:00:00]"/>
            <x15:cachedUniqueName index="151" name="[TimeTable].[DK-Time].&amp;[2026-01-07T07:00:00]"/>
            <x15:cachedUniqueName index="152" name="[TimeTable].[DK-Time].&amp;[2026-01-07T08:00:00]"/>
            <x15:cachedUniqueName index="153" name="[TimeTable].[DK-Time].&amp;[2026-01-07T09:00:00]"/>
            <x15:cachedUniqueName index="154" name="[TimeTable].[DK-Time].&amp;[2026-01-07T10:00:00]"/>
            <x15:cachedUniqueName index="155" name="[TimeTable].[DK-Time].&amp;[2026-01-07T11:00:00]"/>
            <x15:cachedUniqueName index="156" name="[TimeTable].[DK-Time].&amp;[2026-01-07T12:00:00]"/>
            <x15:cachedUniqueName index="157" name="[TimeTable].[DK-Time].&amp;[2026-01-07T13:00:00]"/>
            <x15:cachedUniqueName index="158" name="[TimeTable].[DK-Time].&amp;[2026-01-07T14:00:00]"/>
            <x15:cachedUniqueName index="159" name="[TimeTable].[DK-Time].&amp;[2026-01-07T15:00:00]"/>
            <x15:cachedUniqueName index="160" name="[TimeTable].[DK-Time].&amp;[2026-01-07T16:00:00]"/>
            <x15:cachedUniqueName index="161" name="[TimeTable].[DK-Time].&amp;[2026-01-07T17:00:00]"/>
            <x15:cachedUniqueName index="162" name="[TimeTable].[DK-Time].&amp;[2026-01-07T18:00:00]"/>
            <x15:cachedUniqueName index="163" name="[TimeTable].[DK-Time].&amp;[2026-01-07T19:00:00]"/>
            <x15:cachedUniqueName index="164" name="[TimeTable].[DK-Time].&amp;[2026-01-07T20:00:00]"/>
            <x15:cachedUniqueName index="165" name="[TimeTable].[DK-Time].&amp;[2026-01-07T21:00:00]"/>
            <x15:cachedUniqueName index="166" name="[TimeTable].[DK-Time].&amp;[2026-01-07T22:00:00]"/>
            <x15:cachedUniqueName index="167" name="[TimeTable].[DK-Time].&amp;[2026-01-07T23:00:00]"/>
            <x15:cachedUniqueName index="168" name="[TimeTable].[DK-Time].&amp;[2026-01-08T00:00:00]"/>
            <x15:cachedUniqueName index="169" name="[TimeTable].[DK-Time].&amp;[2026-01-08T01:00:00]"/>
            <x15:cachedUniqueName index="170" name="[TimeTable].[DK-Time].&amp;[2026-01-08T02:00:00]"/>
            <x15:cachedUniqueName index="171" name="[TimeTable].[DK-Time].&amp;[2026-01-08T03:00:00]"/>
            <x15:cachedUniqueName index="172" name="[TimeTable].[DK-Time].&amp;[2026-01-08T04:00:00]"/>
            <x15:cachedUniqueName index="173" name="[TimeTable].[DK-Time].&amp;[2026-01-08T05:00:00]"/>
            <x15:cachedUniqueName index="174" name="[TimeTable].[DK-Time].&amp;[2026-01-08T06:00:00]"/>
            <x15:cachedUniqueName index="175" name="[TimeTable].[DK-Time].&amp;[2026-01-08T07:00:00]"/>
            <x15:cachedUniqueName index="176" name="[TimeTable].[DK-Time].&amp;[2026-01-08T08:00:00]"/>
            <x15:cachedUniqueName index="177" name="[TimeTable].[DK-Time].&amp;[2026-01-08T09:00:00]"/>
            <x15:cachedUniqueName index="178" name="[TimeTable].[DK-Time].&amp;[2026-01-08T10:00:00]"/>
            <x15:cachedUniqueName index="179" name="[TimeTable].[DK-Time].&amp;[2026-01-08T11:00:00]"/>
            <x15:cachedUniqueName index="180" name="[TimeTable].[DK-Time].&amp;[2026-01-08T12:00:00]"/>
            <x15:cachedUniqueName index="181" name="[TimeTable].[DK-Time].&amp;[2026-01-08T13:00:00]"/>
            <x15:cachedUniqueName index="182" name="[TimeTable].[DK-Time].&amp;[2026-01-08T14:00:00]"/>
            <x15:cachedUniqueName index="183" name="[TimeTable].[DK-Time].&amp;[2026-01-08T15:00:00]"/>
            <x15:cachedUniqueName index="184" name="[TimeTable].[DK-Time].&amp;[2026-01-08T16:00:00]"/>
            <x15:cachedUniqueName index="185" name="[TimeTable].[DK-Time].&amp;[2026-01-08T17:00:00]"/>
            <x15:cachedUniqueName index="186" name="[TimeTable].[DK-Time].&amp;[2026-01-08T18:00:00]"/>
            <x15:cachedUniqueName index="187" name="[TimeTable].[DK-Time].&amp;[2026-01-08T19:00:00]"/>
            <x15:cachedUniqueName index="188" name="[TimeTable].[DK-Time].&amp;[2026-01-08T20:00:00]"/>
            <x15:cachedUniqueName index="189" name="[TimeTable].[DK-Time].&amp;[2026-01-08T21:00:00]"/>
            <x15:cachedUniqueName index="190" name="[TimeTable].[DK-Time].&amp;[2026-01-08T22:00:00]"/>
            <x15:cachedUniqueName index="191" name="[TimeTable].[DK-Time].&amp;[2026-01-08T23:00:00]"/>
            <x15:cachedUniqueName index="192" name="[TimeTable].[DK-Time].&amp;[2026-01-09T00:00:00]"/>
            <x15:cachedUniqueName index="193" name="[TimeTable].[DK-Time].&amp;[2026-01-09T01:00:00]"/>
            <x15:cachedUniqueName index="194" name="[TimeTable].[DK-Time].&amp;[2026-01-09T02:00:00]"/>
            <x15:cachedUniqueName index="195" name="[TimeTable].[DK-Time].&amp;[2026-01-09T03:00:00]"/>
            <x15:cachedUniqueName index="196" name="[TimeTable].[DK-Time].&amp;[2026-01-09T04:00:00]"/>
            <x15:cachedUniqueName index="197" name="[TimeTable].[DK-Time].&amp;[2026-01-09T05:00:00]"/>
            <x15:cachedUniqueName index="198" name="[TimeTable].[DK-Time].&amp;[2026-01-09T06:00:00]"/>
            <x15:cachedUniqueName index="199" name="[TimeTable].[DK-Time].&amp;[2026-01-09T07:00:00]"/>
            <x15:cachedUniqueName index="200" name="[TimeTable].[DK-Time].&amp;[2026-01-09T08:00:00]"/>
            <x15:cachedUniqueName index="201" name="[TimeTable].[DK-Time].&amp;[2026-01-09T09:00:00]"/>
            <x15:cachedUniqueName index="202" name="[TimeTable].[DK-Time].&amp;[2026-01-09T10:00:00]"/>
            <x15:cachedUniqueName index="203" name="[TimeTable].[DK-Time].&amp;[2026-01-09T11:00:00]"/>
            <x15:cachedUniqueName index="204" name="[TimeTable].[DK-Time].&amp;[2026-01-09T12:00:00]"/>
            <x15:cachedUniqueName index="205" name="[TimeTable].[DK-Time].&amp;[2026-01-09T13:00:00]"/>
            <x15:cachedUniqueName index="206" name="[TimeTable].[DK-Time].&amp;[2026-01-09T14:00:00]"/>
            <x15:cachedUniqueName index="207" name="[TimeTable].[DK-Time].&amp;[2026-01-09T15:00:00]"/>
            <x15:cachedUniqueName index="208" name="[TimeTable].[DK-Time].&amp;[2026-01-09T16:00:00]"/>
            <x15:cachedUniqueName index="209" name="[TimeTable].[DK-Time].&amp;[2026-01-09T17:00:00]"/>
            <x15:cachedUniqueName index="210" name="[TimeTable].[DK-Time].&amp;[2026-01-09T18:00:00]"/>
            <x15:cachedUniqueName index="211" name="[TimeTable].[DK-Time].&amp;[2026-01-09T19:00:00]"/>
            <x15:cachedUniqueName index="212" name="[TimeTable].[DK-Time].&amp;[2026-01-09T20:00:00]"/>
            <x15:cachedUniqueName index="213" name="[TimeTable].[DK-Time].&amp;[2026-01-09T21:00:00]"/>
            <x15:cachedUniqueName index="214" name="[TimeTable].[DK-Time].&amp;[2026-01-09T22:00:00]"/>
            <x15:cachedUniqueName index="215" name="[TimeTable].[DK-Time].&amp;[2026-01-09T23:00:00]"/>
            <x15:cachedUniqueName index="216" name="[TimeTable].[DK-Time].&amp;[2026-01-10T00:00:00]"/>
            <x15:cachedUniqueName index="217" name="[TimeTable].[DK-Time].&amp;[2026-01-10T01:00:00]"/>
            <x15:cachedUniqueName index="218" name="[TimeTable].[DK-Time].&amp;[2026-01-10T02:00:00]"/>
            <x15:cachedUniqueName index="219" name="[TimeTable].[DK-Time].&amp;[2026-01-10T03:00:00]"/>
            <x15:cachedUniqueName index="220" name="[TimeTable].[DK-Time].&amp;[2026-01-10T04:00:00]"/>
            <x15:cachedUniqueName index="221" name="[TimeTable].[DK-Time].&amp;[2026-01-10T05:00:00]"/>
            <x15:cachedUniqueName index="222" name="[TimeTable].[DK-Time].&amp;[2026-01-10T06:00:00]"/>
            <x15:cachedUniqueName index="223" name="[TimeTable].[DK-Time].&amp;[2026-01-10T07:00:00]"/>
            <x15:cachedUniqueName index="224" name="[TimeTable].[DK-Time].&amp;[2026-01-10T08:00:00]"/>
            <x15:cachedUniqueName index="225" name="[TimeTable].[DK-Time].&amp;[2026-01-10T09:00:00]"/>
            <x15:cachedUniqueName index="226" name="[TimeTable].[DK-Time].&amp;[2026-01-10T10:00:00]"/>
            <x15:cachedUniqueName index="227" name="[TimeTable].[DK-Time].&amp;[2026-01-10T11:00:00]"/>
            <x15:cachedUniqueName index="228" name="[TimeTable].[DK-Time].&amp;[2026-01-10T12:00:00]"/>
            <x15:cachedUniqueName index="229" name="[TimeTable].[DK-Time].&amp;[2026-01-10T13:00:00]"/>
            <x15:cachedUniqueName index="230" name="[TimeTable].[DK-Time].&amp;[2026-01-10T14:00:00]"/>
            <x15:cachedUniqueName index="231" name="[TimeTable].[DK-Time].&amp;[2026-01-10T15:00:00]"/>
            <x15:cachedUniqueName index="232" name="[TimeTable].[DK-Time].&amp;[2026-01-10T16:00:00]"/>
            <x15:cachedUniqueName index="233" name="[TimeTable].[DK-Time].&amp;[2026-01-10T17:00:00]"/>
            <x15:cachedUniqueName index="234" name="[TimeTable].[DK-Time].&amp;[2026-01-10T18:00:00]"/>
            <x15:cachedUniqueName index="235" name="[TimeTable].[DK-Time].&amp;[2026-01-10T19:00:00]"/>
            <x15:cachedUniqueName index="236" name="[TimeTable].[DK-Time].&amp;[2026-01-10T20:00:00]"/>
            <x15:cachedUniqueName index="237" name="[TimeTable].[DK-Time].&amp;[2026-01-10T21:00:00]"/>
            <x15:cachedUniqueName index="238" name="[TimeTable].[DK-Time].&amp;[2026-01-10T22:00:00]"/>
            <x15:cachedUniqueName index="239" name="[TimeTable].[DK-Time].&amp;[2026-01-10T23:00:00]"/>
          </x15:cachedUniqueNames>
        </ext>
      </extLst>
    </cacheField>
    <cacheField name="[Measures].[SUM ellev abonnement]" caption="SUM ellev abonnement" numFmtId="0" hierarchy="50" level="32767"/>
    <cacheField name="[Measures].[SUM Systemtarif TSO]" caption="SUM Systemtarif TSO" numFmtId="0" hierarchy="53" level="32767"/>
    <cacheField name="[Measures].[SUM Transmissionstarif TSO]" caption="SUM Transmissionstarif TSO" numFmtId="0" hierarchy="52" level="32767"/>
    <cacheField name="[Measures].[SUM Pristillæg]" caption="SUM Pristillæg" numFmtId="0" hierarchy="49" level="32767"/>
    <cacheField name="[Measures].[SUM Spotpris]" caption="SUM Spotpris" numFmtId="0" hierarchy="48" level="32767"/>
    <cacheField name="[Measures].[SUM Forbrug]" caption="SUM Forbrug" numFmtId="0" hierarchy="47" level="32767"/>
    <cacheField name="[Measures].[SUM Nettarif]" caption="SUM Nettarif" numFmtId="0" hierarchy="51" level="32767"/>
    <cacheField name="[Measures].[SUM Netabonnement]" caption="SUM Netabonnement" numFmtId="0" hierarchy="56" level="32767"/>
    <cacheField name="[Measures].[SUM Elafgift]" caption="SUM Elafgift" numFmtId="0" hierarchy="55" level="32767"/>
    <cacheField name="[Measures].[TOTAL beløb pr. time u. moms]" caption="TOTAL beløb pr. time u. moms" numFmtId="0" hierarchy="61" level="32767"/>
    <cacheField name="[TimeTable].[DK-Time (Måned)].[DK-Time (Måned)]" caption="DK-Time (Måned)" numFmtId="0" hierarchy="39" level="1">
      <sharedItems containsSemiMixedTypes="0" containsNonDate="0" containsString="0"/>
    </cacheField>
    <cacheField name="[TimeTable].[DK-Time (År)].[DK-Time (År)]" caption="DK-Time (År)" numFmtId="0" hierarchy="38" level="1">
      <sharedItems containsSemiMixedTypes="0" containsNonDate="0" containsString="0"/>
    </cacheField>
    <cacheField name="[TimeTable].[Dato].[Dato]" caption="Dato" numFmtId="0" hierarchy="36" level="1">
      <sharedItems containsSemiMixedTypes="0" containsNonDate="0" containsString="0"/>
    </cacheField>
  </cacheFields>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0" memberValueDatatype="130" unbalanced="0"/>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2" memberValueDatatype="7" unbalanced="0">
      <fieldsUsage count="2">
        <fieldUsage x="-1"/>
        <fieldUsage x="0"/>
      </fieldsUsage>
    </cacheHierarchy>
    <cacheHierarchy uniqueName="[TimeTable].[Dato]" caption="Dato" attribute="1" time="1" defaultMemberUniqueName="[TimeTable].[Dato].[All]" allUniqueName="[TimeTable].[Dato].[All]" dimensionUniqueName="[TimeTable]" displayFolder="" count="2" memberValueDatatype="7" unbalanced="0">
      <fieldsUsage count="2">
        <fieldUsage x="-1"/>
        <fieldUsage x="13"/>
      </fieldsUsage>
    </cacheHierarchy>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fieldsUsage count="2">
        <fieldUsage x="-1"/>
        <fieldUsage x="12"/>
      </fieldsUsage>
    </cacheHierarchy>
    <cacheHierarchy uniqueName="[TimeTable].[DK-Time (Måned)]" caption="DK-Time (Måned)" attribute="1" defaultMemberUniqueName="[TimeTable].[DK-Time (Måned)].[All]" allUniqueName="[TimeTable].[DK-Time (Måned)].[All]" dimensionUniqueName="[TimeTable]" displayFolder="" count="2" memberValueDatatype="130" unbalanced="0">
      <fieldsUsage count="2">
        <fieldUsage x="-1"/>
        <fieldUsage x="11"/>
      </fieldsUsage>
    </cacheHierarchy>
    <cacheHierarchy uniqueName="[TimeTable].[DK-Time (Time)]" caption="DK-Time (Time)" attribute="1" defaultMemberUniqueName="[TimeTable].[DK-Time (Time)].[All]" allUniqueName="[TimeTable].[DK-Time (Time)].[All]" dimensionUniqueName="[TimeTable]" displayFolder="" count="0" memberValueDatatype="130" unbalanced="0"/>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oneField="1">
      <fieldsUsage count="1">
        <fieldUsage x="6"/>
      </fieldsUsage>
    </cacheHierarchy>
    <cacheHierarchy uniqueName="[Measures].[SUM Spotpris]" caption="SUM Spotpris" measure="1" displayFolder="" measureGroup="Data" count="0" oneField="1">
      <fieldsUsage count="1">
        <fieldUsage x="5"/>
      </fieldsUsage>
    </cacheHierarchy>
    <cacheHierarchy uniqueName="[Measures].[SUM Pristillæg]" caption="SUM Pristillæg" measure="1" displayFolder="" measureGroup="Data" count="0" oneField="1">
      <fieldsUsage count="1">
        <fieldUsage x="4"/>
      </fieldsUsage>
    </cacheHierarchy>
    <cacheHierarchy uniqueName="[Measures].[SUM ellev abonnement]" caption="SUM ellev abonnement" measure="1" displayFolder="" measureGroup="Data" count="0" oneField="1">
      <fieldsUsage count="1">
        <fieldUsage x="1"/>
      </fieldsUsage>
    </cacheHierarchy>
    <cacheHierarchy uniqueName="[Measures].[SUM Nettarif]" caption="SUM Nettarif" measure="1" displayFolder="" measureGroup="Data" count="0" oneField="1">
      <fieldsUsage count="1">
        <fieldUsage x="7"/>
      </fieldsUsage>
    </cacheHierarchy>
    <cacheHierarchy uniqueName="[Measures].[SUM Transmissionstarif TSO]" caption="SUM Transmissionstarif TSO" measure="1" displayFolder="" measureGroup="Data" count="0" oneField="1">
      <fieldsUsage count="1">
        <fieldUsage x="3"/>
      </fieldsUsage>
    </cacheHierarchy>
    <cacheHierarchy uniqueName="[Measures].[SUM Systemtarif TSO]" caption="SUM Systemtarif TSO" measure="1" displayFolder="" measureGroup="Data" count="0" oneField="1">
      <fieldsUsage count="1">
        <fieldUsage x="2"/>
      </fieldsUsage>
    </cacheHierarchy>
    <cacheHierarchy uniqueName="[Measures].[SUM Systemabonnement TSO]" caption="SUM Systemabonnement TSO" measure="1" displayFolder="" measureGroup="Data" count="0"/>
    <cacheHierarchy uniqueName="[Measures].[SUM Elafgift]" caption="SUM Elafgift" measure="1" displayFolder="" measureGroup="Data" count="0" oneField="1">
      <fieldsUsage count="1">
        <fieldUsage x="9"/>
      </fieldsUsage>
    </cacheHierarchy>
    <cacheHierarchy uniqueName="[Measures].[SUM Netabonnement]" caption="SUM Netabonnement" measure="1" displayFolder="" measureGroup="Data" count="0" oneField="1">
      <fieldsUsage count="1">
        <fieldUsage x="8"/>
      </fieldsUsage>
    </cacheHierarchy>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oneField="1">
      <fieldsUsage count="1">
        <fieldUsage x="10"/>
      </fieldsUsage>
    </cacheHierarchy>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dimensions count="10">
    <dimension name="Data" uniqueName="[Data]" caption="Data"/>
    <dimension name="E18_Data" uniqueName="[E18_Data]" caption="E18_Data"/>
    <dimension name="E18_Eloverblik_timeseries" uniqueName="[E18_Eloverblik_timeseries]" caption="E18_Eloverblik_timeseries"/>
    <dimension name="Eloverblik_timeseries" uniqueName="[Eloverblik_timeseries]" caption="Eloverblik_timeseries"/>
    <dimension measure="1" name="Measures" uniqueName="[Measures]" caption="Measures"/>
    <dimension name="nyeste_version" uniqueName="[nyeste_version]" caption="nyeste_version"/>
    <dimension name="PowerLimit" uniqueName="[PowerLimit]" caption="PowerLimit"/>
    <dimension name="Tariflast" uniqueName="[Tariflast]" caption="Tariflast"/>
    <dimension name="Timer" uniqueName="[Timer]" caption="Timer"/>
    <dimension name="TimeTable" uniqueName="[TimeTable]" caption="TimeTable"/>
  </dimensions>
  <measureGroups count="9">
    <measureGroup name="Data" caption="Data"/>
    <measureGroup name="E18_Data" caption="E18_Data"/>
    <measureGroup name="E18_Eloverblik_timeseries" caption="E18_Eloverblik_timeseries"/>
    <measureGroup name="Eloverblik_timeseries" caption="Eloverblik_timeseries"/>
    <measureGroup name="nyeste_version" caption="nyeste_version"/>
    <measureGroup name="PowerLimit" caption="PowerLimit"/>
    <measureGroup name="Tariflast" caption="Tariflast"/>
    <measureGroup name="Timer" caption="Timer"/>
    <measureGroup name="TimeTable" caption="TimeTable"/>
  </measureGroups>
  <maps count="19">
    <map measureGroup="0" dimension="0"/>
    <map measureGroup="0" dimension="7"/>
    <map measureGroup="0" dimension="8"/>
    <map measureGroup="0" dimension="9"/>
    <map measureGroup="1" dimension="1"/>
    <map measureGroup="1" dimension="8"/>
    <map measureGroup="1" dimension="9"/>
    <map measureGroup="2" dimension="2"/>
    <map measureGroup="2" dimension="8"/>
    <map measureGroup="2" dimension="9"/>
    <map measureGroup="3" dimension="3"/>
    <map measureGroup="3" dimension="8"/>
    <map measureGroup="3" dimension="9"/>
    <map measureGroup="4" dimension="5"/>
    <map measureGroup="5" dimension="6"/>
    <map measureGroup="6" dimension="7"/>
    <map measureGroup="7" dimension="8"/>
    <map measureGroup="8" dimension="8"/>
    <map measureGroup="8" dimension="9"/>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81365739" backgroundQuery="1" createdVersion="3" refreshedVersion="8" minRefreshableVersion="3" recordCount="0" supportSubquery="1" supportAdvancedDrill="1" xr:uid="{150DA075-7C18-47AD-9710-221F4E11E73D}">
  <cacheSource type="external" connectionId="56">
    <extLst>
      <ext xmlns:x14="http://schemas.microsoft.com/office/spreadsheetml/2009/9/main" uri="{F057638F-6D5F-4e77-A914-E7F072B9BCA8}">
        <x14:sourceConnection name="ThisWorkbookDataModel"/>
      </ext>
    </extLst>
  </cacheSource>
  <cacheFields count="0"/>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2" memberValueDatatype="130" unbalanced="0"/>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0" memberValueDatatype="7" unbalanced="0"/>
    <cacheHierarchy uniqueName="[TimeTable].[Dato]" caption="Dato" attribute="1" time="1" defaultMemberUniqueName="[TimeTable].[Dato].[All]" allUniqueName="[TimeTable].[Dato].[All]" dimensionUniqueName="[TimeTable]" displayFolder="" count="2" memberValueDatatype="7" unbalanced="0"/>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cacheHierarchy uniqueName="[TimeTable].[DK-Time (Måned)]" caption="DK-Time (Måned)" attribute="1" defaultMemberUniqueName="[TimeTable].[DK-Time (Måned)].[All]" allUniqueName="[TimeTable].[DK-Time (Måned)].[All]" dimensionUniqueName="[TimeTable]" displayFolder="" count="2" memberValueDatatype="130" unbalanced="0"/>
    <cacheHierarchy uniqueName="[TimeTable].[DK-Time (Time)]" caption="DK-Time (Time)" attribute="1" defaultMemberUniqueName="[TimeTable].[DK-Time (Time)].[All]" allUniqueName="[TimeTable].[DK-Time (Time)].[All]" dimensionUniqueName="[TimeTable]" displayFolder="" count="0" memberValueDatatype="130" unbalanced="0"/>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1711515164"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8784722" backgroundQuery="1" createdVersion="3" refreshedVersion="8" minRefreshableVersion="3" recordCount="0" supportSubquery="1" supportAdvancedDrill="1" xr:uid="{35316F7A-0137-47BD-9089-25BD76D1549F}">
  <cacheSource type="external" connectionId="56">
    <extLst>
      <ext xmlns:x14="http://schemas.microsoft.com/office/spreadsheetml/2009/9/main" uri="{F057638F-6D5F-4e77-A914-E7F072B9BCA8}">
        <x14:sourceConnection name="ThisWorkbookDataModel"/>
      </ext>
    </extLst>
  </cacheSource>
  <cacheFields count="0"/>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2" memberValueDatatype="130" unbalanced="0"/>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0" memberValueDatatype="7" unbalanced="0"/>
    <cacheHierarchy uniqueName="[TimeTable].[Dato]" caption="Dato" attribute="1" time="1" defaultMemberUniqueName="[TimeTable].[Dato].[All]" allUniqueName="[TimeTable].[Dato].[All]" dimensionUniqueName="[TimeTable]" displayFolder="" count="2" memberValueDatatype="7" unbalanced="0"/>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cacheHierarchy uniqueName="[TimeTable].[DK-Time (Måned)]" caption="DK-Time (Måned)" attribute="1" defaultMemberUniqueName="[TimeTable].[DK-Time (Måned)].[All]" allUniqueName="[TimeTable].[DK-Time (Måned)].[All]" dimensionUniqueName="[TimeTable]" displayFolder="" count="2" memberValueDatatype="130" unbalanced="0"/>
    <cacheHierarchy uniqueName="[TimeTable].[DK-Time (Time)]" caption="DK-Time (Time)" attribute="1" defaultMemberUniqueName="[TimeTable].[DK-Time (Time)].[All]" allUniqueName="[TimeTable].[DK-Time (Time)].[All]" dimensionUniqueName="[TimeTable]" displayFolder="" count="0" memberValueDatatype="130" unbalanced="0"/>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885615654" supportSubqueryNonVisual="1" supportSubqueryCalcMem="1" supportAddCalcMems="1"/>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82523147" backgroundQuery="1" createdVersion="8" refreshedVersion="8" minRefreshableVersion="3" recordCount="0" supportSubquery="1" supportAdvancedDrill="1" xr:uid="{D33213A1-3933-470F-9919-B2DE6768BBD4}">
  <cacheSource type="external" connectionId="56">
    <extLst>
      <ext xmlns:x14="http://schemas.microsoft.com/office/spreadsheetml/2009/9/main" uri="{F057638F-6D5F-4e77-A914-E7F072B9BCA8}">
        <x14:sourceConnection name="ThisWorkbookDataModel"/>
      </ext>
    </extLst>
  </cacheSource>
  <cacheFields count="6">
    <cacheField name="[Timer].[TimeText].[TimeText]" caption="TimeText" numFmtId="0" hierarchy="33" level="1">
      <sharedItems count="24">
        <s v="00-01"/>
        <s v="01-02"/>
        <s v="02-03"/>
        <s v="03-04"/>
        <s v="04-05"/>
        <s v="05-06"/>
        <s v="06-07"/>
        <s v="07-08"/>
        <s v="08-09"/>
        <s v="09-10"/>
        <s v="10-11"/>
        <s v="11-12"/>
        <s v="12-13"/>
        <s v="13-14"/>
        <s v="14-15"/>
        <s v="15-16"/>
        <s v="16-17"/>
        <s v="17-18"/>
        <s v="18-19"/>
        <s v="19-20"/>
        <s v="20-21"/>
        <s v="21-22"/>
        <s v="22-23"/>
        <s v="23-00"/>
      </sharedItems>
      <extLst>
        <ext xmlns:x15="http://schemas.microsoft.com/office/spreadsheetml/2010/11/main" uri="{4F2E5C28-24EA-4eb8-9CBF-B6C8F9C3D259}">
          <x15:cachedUniqueNames>
            <x15:cachedUniqueName index="0" name="[Timer].[TimeText].&amp;[00-01]"/>
            <x15:cachedUniqueName index="1" name="[Timer].[TimeText].&amp;[01-02]"/>
            <x15:cachedUniqueName index="2" name="[Timer].[TimeText].&amp;[02-03]"/>
            <x15:cachedUniqueName index="3" name="[Timer].[TimeText].&amp;[03-04]"/>
            <x15:cachedUniqueName index="4" name="[Timer].[TimeText].&amp;[04-05]"/>
            <x15:cachedUniqueName index="5" name="[Timer].[TimeText].&amp;[05-06]"/>
            <x15:cachedUniqueName index="6" name="[Timer].[TimeText].&amp;[06-07]"/>
            <x15:cachedUniqueName index="7" name="[Timer].[TimeText].&amp;[07-08]"/>
            <x15:cachedUniqueName index="8" name="[Timer].[TimeText].&amp;[08-09]"/>
            <x15:cachedUniqueName index="9" name="[Timer].[TimeText].&amp;[09-10]"/>
            <x15:cachedUniqueName index="10" name="[Timer].[TimeText].&amp;[10-11]"/>
            <x15:cachedUniqueName index="11" name="[Timer].[TimeText].&amp;[11-12]"/>
            <x15:cachedUniqueName index="12" name="[Timer].[TimeText].&amp;[12-13]"/>
            <x15:cachedUniqueName index="13" name="[Timer].[TimeText].&amp;[13-14]"/>
            <x15:cachedUniqueName index="14" name="[Timer].[TimeText].&amp;[14-15]"/>
            <x15:cachedUniqueName index="15" name="[Timer].[TimeText].&amp;[15-16]"/>
            <x15:cachedUniqueName index="16" name="[Timer].[TimeText].&amp;[16-17]"/>
            <x15:cachedUniqueName index="17" name="[Timer].[TimeText].&amp;[17-18]"/>
            <x15:cachedUniqueName index="18" name="[Timer].[TimeText].&amp;[18-19]"/>
            <x15:cachedUniqueName index="19" name="[Timer].[TimeText].&amp;[19-20]"/>
            <x15:cachedUniqueName index="20" name="[Timer].[TimeText].&amp;[20-21]"/>
            <x15:cachedUniqueName index="21" name="[Timer].[TimeText].&amp;[21-22]"/>
            <x15:cachedUniqueName index="22" name="[Timer].[TimeText].&amp;[22-23]"/>
            <x15:cachedUniqueName index="23" name="[Timer].[TimeText].&amp;[23-00]"/>
          </x15:cachedUniqueNames>
        </ext>
      </extLst>
    </cacheField>
    <cacheField name="[Measures].[E18 GNS produktion pr. døgn]" caption="E18 GNS produktion pr. døgn" numFmtId="0" hierarchy="84" level="32767"/>
    <cacheField name="[Measures].[GNS forbrug pr. døgn]" caption="GNS forbrug pr. døgn" numFmtId="0" hierarchy="83" level="32767"/>
    <cacheField name="[TimeTable].[DK-Time (Måned)].[DK-Time (Måned)]" caption="DK-Time (Måned)" numFmtId="0" hierarchy="39" level="1">
      <sharedItems containsSemiMixedTypes="0" containsNonDate="0" containsString="0"/>
    </cacheField>
    <cacheField name="[TimeTable].[DK-Time (År)].[DK-Time (År)]" caption="DK-Time (År)" numFmtId="0" hierarchy="38" level="1">
      <sharedItems containsSemiMixedTypes="0" containsNonDate="0" containsString="0"/>
    </cacheField>
    <cacheField name="[TimeTable].[Dato].[Dato]" caption="Dato" numFmtId="0" hierarchy="36" level="1">
      <sharedItems containsSemiMixedTypes="0" containsNonDate="0" containsString="0"/>
    </cacheField>
  </cacheFields>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2" memberValueDatatype="130" unbalanced="0">
      <fieldsUsage count="2">
        <fieldUsage x="-1"/>
        <fieldUsage x="0"/>
      </fieldsUsage>
    </cacheHierarchy>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0" memberValueDatatype="7" unbalanced="0"/>
    <cacheHierarchy uniqueName="[TimeTable].[Dato]" caption="Dato" attribute="1" time="1" defaultMemberUniqueName="[TimeTable].[Dato].[All]" allUniqueName="[TimeTable].[Dato].[All]" dimensionUniqueName="[TimeTable]" displayFolder="" count="2" memberValueDatatype="7" unbalanced="0">
      <fieldsUsage count="2">
        <fieldUsage x="-1"/>
        <fieldUsage x="5"/>
      </fieldsUsage>
    </cacheHierarchy>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fieldsUsage count="2">
        <fieldUsage x="-1"/>
        <fieldUsage x="4"/>
      </fieldsUsage>
    </cacheHierarchy>
    <cacheHierarchy uniqueName="[TimeTable].[DK-Time (Måned)]" caption="DK-Time (Måned)" attribute="1" defaultMemberUniqueName="[TimeTable].[DK-Time (Måned)].[All]" allUniqueName="[TimeTable].[DK-Time (Måned)].[All]" dimensionUniqueName="[TimeTable]" displayFolder="" count="2" memberValueDatatype="130" unbalanced="0">
      <fieldsUsage count="2">
        <fieldUsage x="-1"/>
        <fieldUsage x="3"/>
      </fieldsUsage>
    </cacheHierarchy>
    <cacheHierarchy uniqueName="[TimeTable].[DK-Time (Time)]" caption="DK-Time (Time)" attribute="1" defaultMemberUniqueName="[TimeTable].[DK-Time (Time)].[All]" allUniqueName="[TimeTable].[DK-Time (Time)].[All]" dimensionUniqueName="[TimeTable]" displayFolder="" count="0" memberValueDatatype="130" unbalanced="0"/>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oneField="1">
      <fieldsUsage count="1">
        <fieldUsage x="2"/>
      </fieldsUsage>
    </cacheHierarchy>
    <cacheHierarchy uniqueName="[Measures].[E18 GNS produktion pr. døgn]" caption="E18 GNS produktion pr. døgn" measure="1" displayFolder="" measureGroup="E18_Data" count="0" oneField="1">
      <fieldsUsage count="1">
        <fieldUsage x="1"/>
      </fieldsUsage>
    </cacheHierarchy>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dimensions count="10">
    <dimension name="Data" uniqueName="[Data]" caption="Data"/>
    <dimension name="E18_Data" uniqueName="[E18_Data]" caption="E18_Data"/>
    <dimension name="E18_Eloverblik_timeseries" uniqueName="[E18_Eloverblik_timeseries]" caption="E18_Eloverblik_timeseries"/>
    <dimension name="Eloverblik_timeseries" uniqueName="[Eloverblik_timeseries]" caption="Eloverblik_timeseries"/>
    <dimension measure="1" name="Measures" uniqueName="[Measures]" caption="Measures"/>
    <dimension name="nyeste_version" uniqueName="[nyeste_version]" caption="nyeste_version"/>
    <dimension name="PowerLimit" uniqueName="[PowerLimit]" caption="PowerLimit"/>
    <dimension name="Tariflast" uniqueName="[Tariflast]" caption="Tariflast"/>
    <dimension name="Timer" uniqueName="[Timer]" caption="Timer"/>
    <dimension name="TimeTable" uniqueName="[TimeTable]" caption="TimeTable"/>
  </dimensions>
  <measureGroups count="9">
    <measureGroup name="Data" caption="Data"/>
    <measureGroup name="E18_Data" caption="E18_Data"/>
    <measureGroup name="E18_Eloverblik_timeseries" caption="E18_Eloverblik_timeseries"/>
    <measureGroup name="Eloverblik_timeseries" caption="Eloverblik_timeseries"/>
    <measureGroup name="nyeste_version" caption="nyeste_version"/>
    <measureGroup name="PowerLimit" caption="PowerLimit"/>
    <measureGroup name="Tariflast" caption="Tariflast"/>
    <measureGroup name="Timer" caption="Timer"/>
    <measureGroup name="TimeTable" caption="TimeTable"/>
  </measureGroups>
  <maps count="19">
    <map measureGroup="0" dimension="0"/>
    <map measureGroup="0" dimension="7"/>
    <map measureGroup="0" dimension="8"/>
    <map measureGroup="0" dimension="9"/>
    <map measureGroup="1" dimension="1"/>
    <map measureGroup="1" dimension="8"/>
    <map measureGroup="1" dimension="9"/>
    <map measureGroup="2" dimension="2"/>
    <map measureGroup="2" dimension="8"/>
    <map measureGroup="2" dimension="9"/>
    <map measureGroup="3" dimension="3"/>
    <map measureGroup="3" dimension="8"/>
    <map measureGroup="3" dimension="9"/>
    <map measureGroup="4" dimension="5"/>
    <map measureGroup="5" dimension="6"/>
    <map measureGroup="6" dimension="7"/>
    <map measureGroup="7" dimension="8"/>
    <map measureGroup="8" dimension="8"/>
    <map measureGroup="8" dimension="9"/>
  </maps>
  <extLst>
    <ext xmlns:x14="http://schemas.microsoft.com/office/spreadsheetml/2009/9/main" uri="{725AE2AE-9491-48be-B2B4-4EB974FC3084}">
      <x14:pivotCacheDefinition pivotCacheId="1630321644" supportSubqueryNonVisual="1" supportSubqueryCalcMem="1" supportAddCalcMems="1"/>
    </ext>
    <ext xmlns:x15="http://schemas.microsoft.com/office/spreadsheetml/2010/11/main" uri="{ABF5C744-AB39-4b91-8756-CFA1BBC848D5}">
      <x15:pivotCacheIdVersion cacheIdSupportedVersion="6" cacheIdCreatedVersion="7"/>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83333332" backgroundQuery="1" createdVersion="8" refreshedVersion="8" minRefreshableVersion="3" recordCount="0" supportSubquery="1" supportAdvancedDrill="1" xr:uid="{69C3855F-BBB3-4918-9FA5-2D2538DD63DE}">
  <cacheSource type="external" connectionId="56">
    <extLst>
      <ext xmlns:x14="http://schemas.microsoft.com/office/spreadsheetml/2009/9/main" uri="{F057638F-6D5F-4e77-A914-E7F072B9BCA8}">
        <x14:sourceConnection name="ThisWorkbookDataModel"/>
      </ext>
    </extLst>
  </cacheSource>
  <cacheFields count="6">
    <cacheField name="[Measures].[SUM Forbrug]" caption="SUM Forbrug" numFmtId="0" hierarchy="47" level="32767"/>
    <cacheField name="[TimeTable].[Dato].[Dato]" caption="Dato" numFmtId="0" hierarchy="36" level="1">
      <sharedItems containsSemiMixedTypes="0" containsNonDate="0" containsDate="1" containsString="0" minDate="2026-01-01T00:00:00" maxDate="2026-01-11T00:00:00" count="10">
        <d v="2026-01-01T00:00:00"/>
        <d v="2026-01-02T00:00:00"/>
        <d v="2026-01-03T00:00:00"/>
        <d v="2026-01-04T00:00:00"/>
        <d v="2026-01-05T00:00:00"/>
        <d v="2026-01-06T00:00:00"/>
        <d v="2026-01-07T00:00:00"/>
        <d v="2026-01-08T00:00:00"/>
        <d v="2026-01-09T00:00:00"/>
        <d v="2026-01-10T00:00:00"/>
      </sharedItems>
      <extLst>
        <ext xmlns:x15="http://schemas.microsoft.com/office/spreadsheetml/2010/11/main" uri="{4F2E5C28-24EA-4eb8-9CBF-B6C8F9C3D259}">
          <x15:cachedUniqueNames>
            <x15:cachedUniqueName index="0" name="[TimeTable].[Dato].&amp;[2026-01-01T00:00:00]"/>
            <x15:cachedUniqueName index="1" name="[TimeTable].[Dato].&amp;[2026-01-02T00:00:00]"/>
            <x15:cachedUniqueName index="2" name="[TimeTable].[Dato].&amp;[2026-01-03T00:00:00]"/>
            <x15:cachedUniqueName index="3" name="[TimeTable].[Dato].&amp;[2026-01-04T00:00:00]"/>
            <x15:cachedUniqueName index="4" name="[TimeTable].[Dato].&amp;[2026-01-05T00:00:00]"/>
            <x15:cachedUniqueName index="5" name="[TimeTable].[Dato].&amp;[2026-01-06T00:00:00]"/>
            <x15:cachedUniqueName index="6" name="[TimeTable].[Dato].&amp;[2026-01-07T00:00:00]"/>
            <x15:cachedUniqueName index="7" name="[TimeTable].[Dato].&amp;[2026-01-08T00:00:00]"/>
            <x15:cachedUniqueName index="8" name="[TimeTable].[Dato].&amp;[2026-01-09T00:00:00]"/>
            <x15:cachedUniqueName index="9" name="[TimeTable].[Dato].&amp;[2026-01-10T00:00:00]"/>
          </x15:cachedUniqueNames>
        </ext>
      </extLst>
    </cacheField>
    <cacheField name="[TimeTable].[DK-Time (År)].[DK-Time (År)]" caption="DK-Time (År)" numFmtId="0" hierarchy="38" level="1">
      <sharedItems count="1">
        <s v="2026"/>
      </sharedItems>
      <extLst>
        <ext xmlns:x15="http://schemas.microsoft.com/office/spreadsheetml/2010/11/main" uri="{4F2E5C28-24EA-4eb8-9CBF-B6C8F9C3D259}">
          <x15:cachedUniqueNames>
            <x15:cachedUniqueName index="0" name="[TimeTable].[DK-Time (År)].&amp;[2026]"/>
          </x15:cachedUniqueNames>
        </ext>
      </extLst>
    </cacheField>
    <cacheField name="[Measures].[E18 SUM Negativ Overskudsproduktion]" caption="E18 SUM Negativ Overskudsproduktion" numFmtId="0" hierarchy="82" level="32767"/>
    <cacheField name="[TimeTable].[DK-Time (Måned)].[DK-Time (Måned)]" caption="DK-Time (Måned)" numFmtId="0" hierarchy="39" level="1">
      <sharedItems containsSemiMixedTypes="0" containsNonDate="0" containsString="0"/>
    </cacheField>
    <cacheField name="[Timer].[TimeText].[TimeText]" caption="TimeText" numFmtId="0" hierarchy="33" level="1">
      <sharedItems containsSemiMixedTypes="0" containsNonDate="0" containsString="0"/>
    </cacheField>
  </cacheFields>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2" memberValueDatatype="130" unbalanced="0">
      <fieldsUsage count="2">
        <fieldUsage x="-1"/>
        <fieldUsage x="5"/>
      </fieldsUsage>
    </cacheHierarchy>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0" memberValueDatatype="7" unbalanced="0"/>
    <cacheHierarchy uniqueName="[TimeTable].[Dato]" caption="Dato" attribute="1" time="1" defaultMemberUniqueName="[TimeTable].[Dato].[All]" allUniqueName="[TimeTable].[Dato].[All]" dimensionUniqueName="[TimeTable]" displayFolder="" count="2" memberValueDatatype="7" unbalanced="0">
      <fieldsUsage count="2">
        <fieldUsage x="-1"/>
        <fieldUsage x="1"/>
      </fieldsUsage>
    </cacheHierarchy>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fieldsUsage count="2">
        <fieldUsage x="-1"/>
        <fieldUsage x="2"/>
      </fieldsUsage>
    </cacheHierarchy>
    <cacheHierarchy uniqueName="[TimeTable].[DK-Time (Måned)]" caption="DK-Time (Måned)" attribute="1" defaultMemberUniqueName="[TimeTable].[DK-Time (Måned)].[All]" allUniqueName="[TimeTable].[DK-Time (Måned)].[All]" dimensionUniqueName="[TimeTable]" displayFolder="" count="2" memberValueDatatype="130" unbalanced="0">
      <fieldsUsage count="2">
        <fieldUsage x="-1"/>
        <fieldUsage x="4"/>
      </fieldsUsage>
    </cacheHierarchy>
    <cacheHierarchy uniqueName="[TimeTable].[DK-Time (Time)]" caption="DK-Time (Time)" attribute="1" defaultMemberUniqueName="[TimeTable].[DK-Time (Time)].[All]" allUniqueName="[TimeTable].[DK-Time (Time)].[All]" dimensionUniqueName="[TimeTable]" displayFolder="" count="0" memberValueDatatype="130" unbalanced="0"/>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oneField="1">
      <fieldsUsage count="1">
        <fieldUsage x="0"/>
      </fieldsUsage>
    </cacheHierarchy>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oneField="1">
      <fieldsUsage count="1">
        <fieldUsage x="3"/>
      </fieldsUsage>
    </cacheHierarchy>
    <cacheHierarchy uniqueName="[Measures].[GNS forbrug pr. døgn]" caption="GNS forbrug pr. døgn" measure="1" displayFolder="" measureGroup="Data" count="0"/>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dimensions count="10">
    <dimension name="Data" uniqueName="[Data]" caption="Data"/>
    <dimension name="E18_Data" uniqueName="[E18_Data]" caption="E18_Data"/>
    <dimension name="E18_Eloverblik_timeseries" uniqueName="[E18_Eloverblik_timeseries]" caption="E18_Eloverblik_timeseries"/>
    <dimension name="Eloverblik_timeseries" uniqueName="[Eloverblik_timeseries]" caption="Eloverblik_timeseries"/>
    <dimension measure="1" name="Measures" uniqueName="[Measures]" caption="Measures"/>
    <dimension name="nyeste_version" uniqueName="[nyeste_version]" caption="nyeste_version"/>
    <dimension name="PowerLimit" uniqueName="[PowerLimit]" caption="PowerLimit"/>
    <dimension name="Tariflast" uniqueName="[Tariflast]" caption="Tariflast"/>
    <dimension name="Timer" uniqueName="[Timer]" caption="Timer"/>
    <dimension name="TimeTable" uniqueName="[TimeTable]" caption="TimeTable"/>
  </dimensions>
  <measureGroups count="9">
    <measureGroup name="Data" caption="Data"/>
    <measureGroup name="E18_Data" caption="E18_Data"/>
    <measureGroup name="E18_Eloverblik_timeseries" caption="E18_Eloverblik_timeseries"/>
    <measureGroup name="Eloverblik_timeseries" caption="Eloverblik_timeseries"/>
    <measureGroup name="nyeste_version" caption="nyeste_version"/>
    <measureGroup name="PowerLimit" caption="PowerLimit"/>
    <measureGroup name="Tariflast" caption="Tariflast"/>
    <measureGroup name="Timer" caption="Timer"/>
    <measureGroup name="TimeTable" caption="TimeTable"/>
  </measureGroups>
  <maps count="19">
    <map measureGroup="0" dimension="0"/>
    <map measureGroup="0" dimension="7"/>
    <map measureGroup="0" dimension="8"/>
    <map measureGroup="0" dimension="9"/>
    <map measureGroup="1" dimension="1"/>
    <map measureGroup="1" dimension="8"/>
    <map measureGroup="1" dimension="9"/>
    <map measureGroup="2" dimension="2"/>
    <map measureGroup="2" dimension="8"/>
    <map measureGroup="2" dimension="9"/>
    <map measureGroup="3" dimension="3"/>
    <map measureGroup="3" dimension="8"/>
    <map measureGroup="3" dimension="9"/>
    <map measureGroup="4" dimension="5"/>
    <map measureGroup="5" dimension="6"/>
    <map measureGroup="6" dimension="7"/>
    <map measureGroup="7" dimension="8"/>
    <map measureGroup="8" dimension="8"/>
    <map measureGroup="8" dimension="9"/>
  </maps>
  <extLst>
    <ext xmlns:x14="http://schemas.microsoft.com/office/spreadsheetml/2009/9/main" uri="{725AE2AE-9491-48be-B2B4-4EB974FC3084}">
      <x14:pivotCacheDefinition pivotCacheId="733159844" supportSubqueryNonVisual="1" supportSubqueryCalcMem="1" supportAddCalcMems="1"/>
    </ext>
    <ext xmlns:x15="http://schemas.microsoft.com/office/spreadsheetml/2010/11/main" uri="{ABF5C744-AB39-4b91-8756-CFA1BBC848D5}">
      <x15:pivotCacheIdVersion cacheIdSupportedVersion="6" cacheIdCreatedVersion="7"/>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88425928" backgroundQuery="1" createdVersion="8" refreshedVersion="8" minRefreshableVersion="3" recordCount="0" supportSubquery="1" supportAdvancedDrill="1" xr:uid="{FDFBBCD2-0FF6-426F-83D7-2B23F7A198B2}">
  <cacheSource type="external" connectionId="56">
    <extLst>
      <ext xmlns:x14="http://schemas.microsoft.com/office/spreadsheetml/2009/9/main" uri="{F057638F-6D5F-4e77-A914-E7F072B9BCA8}">
        <x14:sourceConnection name="ThisWorkbookDataModel"/>
      </ext>
    </extLst>
  </cacheSource>
  <cacheFields count="7">
    <cacheField name="[Measures].[PowerLimitPercent]" caption="PowerLimitPercent" numFmtId="0" hierarchy="89" level="32767"/>
    <cacheField name="[TimeTable].[DK-Time].[DK-Time]" caption="DK-Time" numFmtId="0" hierarchy="35" level="1">
      <sharedItems containsSemiMixedTypes="0" containsNonDate="0" containsDate="1" containsString="0" minDate="2026-01-03T11:00:00" maxDate="2026-01-06T00:00:00" count="5">
        <d v="2026-01-03T11:00:00"/>
        <d v="2026-01-04T23:00:00"/>
        <d v="2026-01-05T00:00:00"/>
        <d v="2026-01-05T01:00:00"/>
        <d v="2026-01-05T02:00:00"/>
      </sharedItems>
      <extLst>
        <ext xmlns:x15="http://schemas.microsoft.com/office/spreadsheetml/2010/11/main" uri="{4F2E5C28-24EA-4eb8-9CBF-B6C8F9C3D259}">
          <x15:cachedUniqueNames>
            <x15:cachedUniqueName index="0" name="[TimeTable].[DK-Time].&amp;[2026-01-03T11:00:00]"/>
            <x15:cachedUniqueName index="1" name="[TimeTable].[DK-Time].&amp;[2026-01-04T23:00:00]"/>
            <x15:cachedUniqueName index="2" name="[TimeTable].[DK-Time].&amp;[2026-01-05T00:00:00]"/>
            <x15:cachedUniqueName index="3" name="[TimeTable].[DK-Time].&amp;[2026-01-05T01:00:00]"/>
            <x15:cachedUniqueName index="4" name="[TimeTable].[DK-Time].&amp;[2026-01-05T02:00:00]"/>
          </x15:cachedUniqueNames>
        </ext>
      </extLst>
    </cacheField>
    <cacheField name="[Measures].[SUM Forbrug]" caption="SUM Forbrug" numFmtId="0" hierarchy="47" level="32767"/>
    <cacheField name="[TimeTable].[DK-Time (Måned)].[DK-Time (Måned)]" caption="DK-Time (Måned)" numFmtId="0" hierarchy="39" level="1">
      <sharedItems containsSemiMixedTypes="0" containsNonDate="0" containsString="0"/>
    </cacheField>
    <cacheField name="[TimeTable].[DK-Time (År)].[DK-Time (År)]" caption="DK-Time (År)" numFmtId="0" hierarchy="38" level="1">
      <sharedItems containsSemiMixedTypes="0" containsNonDate="0" containsString="0"/>
    </cacheField>
    <cacheField name="[TimeTable].[Dato].[Dato]" caption="Dato" numFmtId="0" hierarchy="36" level="1">
      <sharedItems containsSemiMixedTypes="0" containsNonDate="0" containsString="0"/>
    </cacheField>
    <cacheField name="[Timer].[TimeText].[TimeText]" caption="TimeText" numFmtId="0" hierarchy="33" level="1">
      <sharedItems containsSemiMixedTypes="0" containsNonDate="0" containsString="0"/>
    </cacheField>
  </cacheFields>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2" memberValueDatatype="130" unbalanced="0">
      <fieldsUsage count="2">
        <fieldUsage x="-1"/>
        <fieldUsage x="6"/>
      </fieldsUsage>
    </cacheHierarchy>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2" memberValueDatatype="7" unbalanced="0">
      <fieldsUsage count="2">
        <fieldUsage x="-1"/>
        <fieldUsage x="1"/>
      </fieldsUsage>
    </cacheHierarchy>
    <cacheHierarchy uniqueName="[TimeTable].[Dato]" caption="Dato" attribute="1" time="1" defaultMemberUniqueName="[TimeTable].[Dato].[All]" allUniqueName="[TimeTable].[Dato].[All]" dimensionUniqueName="[TimeTable]" displayFolder="" count="2" memberValueDatatype="7" unbalanced="0">
      <fieldsUsage count="2">
        <fieldUsage x="-1"/>
        <fieldUsage x="5"/>
      </fieldsUsage>
    </cacheHierarchy>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fieldsUsage count="2">
        <fieldUsage x="-1"/>
        <fieldUsage x="4"/>
      </fieldsUsage>
    </cacheHierarchy>
    <cacheHierarchy uniqueName="[TimeTable].[DK-Time (Måned)]" caption="DK-Time (Måned)" attribute="1" defaultMemberUniqueName="[TimeTable].[DK-Time (Måned)].[All]" allUniqueName="[TimeTable].[DK-Time (Måned)].[All]" dimensionUniqueName="[TimeTable]" displayFolder="" count="2" memberValueDatatype="130" unbalanced="0">
      <fieldsUsage count="2">
        <fieldUsage x="-1"/>
        <fieldUsage x="3"/>
      </fieldsUsage>
    </cacheHierarchy>
    <cacheHierarchy uniqueName="[TimeTable].[DK-Time (Time)]" caption="DK-Time (Time)" attribute="1" defaultMemberUniqueName="[TimeTable].[DK-Time (Time)].[All]" allUniqueName="[TimeTable].[DK-Time (Time)].[All]" dimensionUniqueName="[TimeTable]" displayFolder="" count="0" memberValueDatatype="130" unbalanced="0"/>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oneField="1">
      <fieldsUsage count="1">
        <fieldUsage x="2"/>
      </fieldsUsage>
    </cacheHierarchy>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cacheHierarchy uniqueName="[Measures].[PowerLimitPercent]" caption="PowerLimitPercent" measure="1" displayFolder="" measureGroup="Data" count="0" oneField="1">
      <fieldsUsage count="1">
        <fieldUsage x="0"/>
      </fieldsUsage>
    </cacheHierarchy>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dimensions count="10">
    <dimension name="Data" uniqueName="[Data]" caption="Data"/>
    <dimension name="E18_Data" uniqueName="[E18_Data]" caption="E18_Data"/>
    <dimension name="E18_Eloverblik_timeseries" uniqueName="[E18_Eloverblik_timeseries]" caption="E18_Eloverblik_timeseries"/>
    <dimension name="Eloverblik_timeseries" uniqueName="[Eloverblik_timeseries]" caption="Eloverblik_timeseries"/>
    <dimension measure="1" name="Measures" uniqueName="[Measures]" caption="Measures"/>
    <dimension name="nyeste_version" uniqueName="[nyeste_version]" caption="nyeste_version"/>
    <dimension name="PowerLimit" uniqueName="[PowerLimit]" caption="PowerLimit"/>
    <dimension name="Tariflast" uniqueName="[Tariflast]" caption="Tariflast"/>
    <dimension name="Timer" uniqueName="[Timer]" caption="Timer"/>
    <dimension name="TimeTable" uniqueName="[TimeTable]" caption="TimeTable"/>
  </dimensions>
  <measureGroups count="9">
    <measureGroup name="Data" caption="Data"/>
    <measureGroup name="E18_Data" caption="E18_Data"/>
    <measureGroup name="E18_Eloverblik_timeseries" caption="E18_Eloverblik_timeseries"/>
    <measureGroup name="Eloverblik_timeseries" caption="Eloverblik_timeseries"/>
    <measureGroup name="nyeste_version" caption="nyeste_version"/>
    <measureGroup name="PowerLimit" caption="PowerLimit"/>
    <measureGroup name="Tariflast" caption="Tariflast"/>
    <measureGroup name="Timer" caption="Timer"/>
    <measureGroup name="TimeTable" caption="TimeTable"/>
  </measureGroups>
  <maps count="19">
    <map measureGroup="0" dimension="0"/>
    <map measureGroup="0" dimension="7"/>
    <map measureGroup="0" dimension="8"/>
    <map measureGroup="0" dimension="9"/>
    <map measureGroup="1" dimension="1"/>
    <map measureGroup="1" dimension="8"/>
    <map measureGroup="1" dimension="9"/>
    <map measureGroup="2" dimension="2"/>
    <map measureGroup="2" dimension="8"/>
    <map measureGroup="2" dimension="9"/>
    <map measureGroup="3" dimension="3"/>
    <map measureGroup="3" dimension="8"/>
    <map measureGroup="3" dimension="9"/>
    <map measureGroup="4" dimension="5"/>
    <map measureGroup="5" dimension="6"/>
    <map measureGroup="6" dimension="7"/>
    <map measureGroup="7" dimension="8"/>
    <map measureGroup="8" dimension="8"/>
    <map measureGroup="8" dimension="9"/>
  </maps>
  <extLst>
    <ext xmlns:x14="http://schemas.microsoft.com/office/spreadsheetml/2009/9/main" uri="{725AE2AE-9491-48be-B2B4-4EB974FC3084}">
      <x14:pivotCacheDefinition pivotCacheId="6562682" supportSubqueryNonVisual="1" supportSubqueryCalcMem="1" supportAddCalcMems="1"/>
    </ext>
    <ext xmlns:x15="http://schemas.microsoft.com/office/spreadsheetml/2010/11/main" uri="{ABF5C744-AB39-4b91-8756-CFA1BBC848D5}">
      <x15:pivotCacheIdVersion cacheIdSupportedVersion="6" cacheIdCreatedVersion="7"/>
    </ext>
  </extLst>
</pivotCacheDefinition>
</file>

<file path=xl/pivotCache/pivotCacheDefinition8.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89351852" backgroundQuery="1" createdVersion="8" refreshedVersion="8" minRefreshableVersion="3" recordCount="0" supportSubquery="1" supportAdvancedDrill="1" xr:uid="{4A7367EC-3892-4056-9997-31044A8CE64D}">
  <cacheSource type="external" connectionId="56">
    <extLst>
      <ext xmlns:x14="http://schemas.microsoft.com/office/spreadsheetml/2009/9/main" uri="{F057638F-6D5F-4e77-A914-E7F072B9BCA8}">
        <x14:sourceConnection name="ThisWorkbookDataModel"/>
      </ext>
    </extLst>
  </cacheSource>
  <cacheFields count="7">
    <cacheField name="[Measures].[SUM Forbrug]" caption="SUM Forbrug" numFmtId="0" hierarchy="47" level="32767"/>
    <cacheField name="[TimeTable].[Dato].[Dato]" caption="Dato" numFmtId="0" hierarchy="36" level="1">
      <sharedItems containsSemiMixedTypes="0" containsNonDate="0" containsDate="1" containsString="0" minDate="2026-01-01T00:00:00" maxDate="2026-01-11T00:00:00" count="10">
        <d v="2026-01-01T00:00:00"/>
        <d v="2026-01-02T00:00:00"/>
        <d v="2026-01-03T00:00:00"/>
        <d v="2026-01-04T00:00:00"/>
        <d v="2026-01-05T00:00:00"/>
        <d v="2026-01-06T00:00:00"/>
        <d v="2026-01-07T00:00:00"/>
        <d v="2026-01-08T00:00:00"/>
        <d v="2026-01-09T00:00:00"/>
        <d v="2026-01-10T00:00:00"/>
      </sharedItems>
      <extLst>
        <ext xmlns:x15="http://schemas.microsoft.com/office/spreadsheetml/2010/11/main" uri="{4F2E5C28-24EA-4eb8-9CBF-B6C8F9C3D259}">
          <x15:cachedUniqueNames>
            <x15:cachedUniqueName index="0" name="[TimeTable].[Dato].&amp;[2026-01-01T00:00:00]"/>
            <x15:cachedUniqueName index="1" name="[TimeTable].[Dato].&amp;[2026-01-02T00:00:00]"/>
            <x15:cachedUniqueName index="2" name="[TimeTable].[Dato].&amp;[2026-01-03T00:00:00]"/>
            <x15:cachedUniqueName index="3" name="[TimeTable].[Dato].&amp;[2026-01-04T00:00:00]"/>
            <x15:cachedUniqueName index="4" name="[TimeTable].[Dato].&amp;[2026-01-05T00:00:00]"/>
            <x15:cachedUniqueName index="5" name="[TimeTable].[Dato].&amp;[2026-01-06T00:00:00]"/>
            <x15:cachedUniqueName index="6" name="[TimeTable].[Dato].&amp;[2026-01-07T00:00:00]"/>
            <x15:cachedUniqueName index="7" name="[TimeTable].[Dato].&amp;[2026-01-08T00:00:00]"/>
            <x15:cachedUniqueName index="8" name="[TimeTable].[Dato].&amp;[2026-01-09T00:00:00]"/>
            <x15:cachedUniqueName index="9" name="[TimeTable].[Dato].&amp;[2026-01-10T00:00:00]"/>
          </x15:cachedUniqueNames>
        </ext>
      </extLst>
    </cacheField>
    <cacheField name="[TimeTable].[DK-Time (Måned)].[DK-Time (Måned)]" caption="DK-Time (Måned)" numFmtId="0" hierarchy="39" level="1">
      <sharedItems count="1">
        <s v="jan"/>
      </sharedItems>
      <extLst>
        <ext xmlns:x15="http://schemas.microsoft.com/office/spreadsheetml/2010/11/main" uri="{4F2E5C28-24EA-4eb8-9CBF-B6C8F9C3D259}">
          <x15:cachedUniqueNames>
            <x15:cachedUniqueName index="0" name="[TimeTable].[DK-Time (Måned)].&amp;[jan]"/>
          </x15:cachedUniqueNames>
        </ext>
      </extLst>
    </cacheField>
    <cacheField name="[Measures].[GNS Variabel timepris ekskl. elafgift m. moms]" caption="GNS Variabel timepris ekskl. elafgift m. moms" numFmtId="0" hierarchy="86" level="32767"/>
    <cacheField name="[TimeTable].[DK-Time (Time)].[DK-Time (Time)]" caption="DK-Time (Time)" numFmtId="0" hierarchy="40" level="1">
      <sharedItems count="24">
        <s v="0"/>
        <s v="1"/>
        <s v="10"/>
        <s v="11"/>
        <s v="12"/>
        <s v="13"/>
        <s v="14"/>
        <s v="15"/>
        <s v="16"/>
        <s v="17"/>
        <s v="18"/>
        <s v="19"/>
        <s v="2"/>
        <s v="20"/>
        <s v="21"/>
        <s v="22"/>
        <s v="23"/>
        <s v="3"/>
        <s v="4"/>
        <s v="5"/>
        <s v="6"/>
        <s v="7"/>
        <s v="8"/>
        <s v="9"/>
      </sharedItems>
      <extLst>
        <ext xmlns:x15="http://schemas.microsoft.com/office/spreadsheetml/2010/11/main" uri="{4F2E5C28-24EA-4eb8-9CBF-B6C8F9C3D259}">
          <x15:cachedUniqueNames>
            <x15:cachedUniqueName index="0" name="[TimeTable].[DK-Time (Time)].&amp;[0]"/>
            <x15:cachedUniqueName index="1" name="[TimeTable].[DK-Time (Time)].&amp;[1]"/>
            <x15:cachedUniqueName index="2" name="[TimeTable].[DK-Time (Time)].&amp;[10]"/>
            <x15:cachedUniqueName index="3" name="[TimeTable].[DK-Time (Time)].&amp;[11]"/>
            <x15:cachedUniqueName index="4" name="[TimeTable].[DK-Time (Time)].&amp;[12]"/>
            <x15:cachedUniqueName index="5" name="[TimeTable].[DK-Time (Time)].&amp;[13]"/>
            <x15:cachedUniqueName index="6" name="[TimeTable].[DK-Time (Time)].&amp;[14]"/>
            <x15:cachedUniqueName index="7" name="[TimeTable].[DK-Time (Time)].&amp;[15]"/>
            <x15:cachedUniqueName index="8" name="[TimeTable].[DK-Time (Time)].&amp;[16]"/>
            <x15:cachedUniqueName index="9" name="[TimeTable].[DK-Time (Time)].&amp;[17]"/>
            <x15:cachedUniqueName index="10" name="[TimeTable].[DK-Time (Time)].&amp;[18]"/>
            <x15:cachedUniqueName index="11" name="[TimeTable].[DK-Time (Time)].&amp;[19]"/>
            <x15:cachedUniqueName index="12" name="[TimeTable].[DK-Time (Time)].&amp;[2]"/>
            <x15:cachedUniqueName index="13" name="[TimeTable].[DK-Time (Time)].&amp;[20]"/>
            <x15:cachedUniqueName index="14" name="[TimeTable].[DK-Time (Time)].&amp;[21]"/>
            <x15:cachedUniqueName index="15" name="[TimeTable].[DK-Time (Time)].&amp;[22]"/>
            <x15:cachedUniqueName index="16" name="[TimeTable].[DK-Time (Time)].&amp;[23]"/>
            <x15:cachedUniqueName index="17" name="[TimeTable].[DK-Time (Time)].&amp;[3]"/>
            <x15:cachedUniqueName index="18" name="[TimeTable].[DK-Time (Time)].&amp;[4]"/>
            <x15:cachedUniqueName index="19" name="[TimeTable].[DK-Time (Time)].&amp;[5]"/>
            <x15:cachedUniqueName index="20" name="[TimeTable].[DK-Time (Time)].&amp;[6]"/>
            <x15:cachedUniqueName index="21" name="[TimeTable].[DK-Time (Time)].&amp;[7]"/>
            <x15:cachedUniqueName index="22" name="[TimeTable].[DK-Time (Time)].&amp;[8]"/>
            <x15:cachedUniqueName index="23" name="[TimeTable].[DK-Time (Time)].&amp;[9]"/>
          </x15:cachedUniqueNames>
        </ext>
      </extLst>
    </cacheField>
    <cacheField name="[TimeTable].[DK-Time (År)].[DK-Time (År)]" caption="DK-Time (År)" numFmtId="0" hierarchy="38" level="1">
      <sharedItems containsSemiMixedTypes="0" containsNonDate="0" containsString="0"/>
    </cacheField>
    <cacheField name="[Timer].[TimeText].[TimeText]" caption="TimeText" numFmtId="0" hierarchy="33" level="1">
      <sharedItems containsSemiMixedTypes="0" containsNonDate="0" containsString="0"/>
    </cacheField>
  </cacheFields>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2" memberValueDatatype="130" unbalanced="0">
      <fieldsUsage count="2">
        <fieldUsage x="-1"/>
        <fieldUsage x="6"/>
      </fieldsUsage>
    </cacheHierarchy>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0" memberValueDatatype="7" unbalanced="0"/>
    <cacheHierarchy uniqueName="[TimeTable].[Dato]" caption="Dato" attribute="1" time="1" defaultMemberUniqueName="[TimeTable].[Dato].[All]" allUniqueName="[TimeTable].[Dato].[All]" dimensionUniqueName="[TimeTable]" displayFolder="" count="2" memberValueDatatype="7" unbalanced="0">
      <fieldsUsage count="2">
        <fieldUsage x="-1"/>
        <fieldUsage x="1"/>
      </fieldsUsage>
    </cacheHierarchy>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fieldsUsage count="2">
        <fieldUsage x="-1"/>
        <fieldUsage x="5"/>
      </fieldsUsage>
    </cacheHierarchy>
    <cacheHierarchy uniqueName="[TimeTable].[DK-Time (Måned)]" caption="DK-Time (Måned)" attribute="1" defaultMemberUniqueName="[TimeTable].[DK-Time (Måned)].[All]" allUniqueName="[TimeTable].[DK-Time (Måned)].[All]" dimensionUniqueName="[TimeTable]" displayFolder="" count="2" memberValueDatatype="130" unbalanced="0">
      <fieldsUsage count="2">
        <fieldUsage x="-1"/>
        <fieldUsage x="2"/>
      </fieldsUsage>
    </cacheHierarchy>
    <cacheHierarchy uniqueName="[TimeTable].[DK-Time (Time)]" caption="DK-Time (Time)" attribute="1" defaultMemberUniqueName="[TimeTable].[DK-Time (Time)].[All]" allUniqueName="[TimeTable].[DK-Time (Time)].[All]" dimensionUniqueName="[TimeTable]" displayFolder="" count="2" memberValueDatatype="130" unbalanced="0">
      <fieldsUsage count="2">
        <fieldUsage x="-1"/>
        <fieldUsage x="4"/>
      </fieldsUsage>
    </cacheHierarchy>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oneField="1">
      <fieldsUsage count="1">
        <fieldUsage x="0"/>
      </fieldsUsage>
    </cacheHierarchy>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oneField="1">
      <fieldsUsage count="1">
        <fieldUsage x="3"/>
      </fieldsUsage>
    </cacheHierarchy>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dimensions count="10">
    <dimension name="Data" uniqueName="[Data]" caption="Data"/>
    <dimension name="E18_Data" uniqueName="[E18_Data]" caption="E18_Data"/>
    <dimension name="E18_Eloverblik_timeseries" uniqueName="[E18_Eloverblik_timeseries]" caption="E18_Eloverblik_timeseries"/>
    <dimension name="Eloverblik_timeseries" uniqueName="[Eloverblik_timeseries]" caption="Eloverblik_timeseries"/>
    <dimension measure="1" name="Measures" uniqueName="[Measures]" caption="Measures"/>
    <dimension name="nyeste_version" uniqueName="[nyeste_version]" caption="nyeste_version"/>
    <dimension name="PowerLimit" uniqueName="[PowerLimit]" caption="PowerLimit"/>
    <dimension name="Tariflast" uniqueName="[Tariflast]" caption="Tariflast"/>
    <dimension name="Timer" uniqueName="[Timer]" caption="Timer"/>
    <dimension name="TimeTable" uniqueName="[TimeTable]" caption="TimeTable"/>
  </dimensions>
  <measureGroups count="9">
    <measureGroup name="Data" caption="Data"/>
    <measureGroup name="E18_Data" caption="E18_Data"/>
    <measureGroup name="E18_Eloverblik_timeseries" caption="E18_Eloverblik_timeseries"/>
    <measureGroup name="Eloverblik_timeseries" caption="Eloverblik_timeseries"/>
    <measureGroup name="nyeste_version" caption="nyeste_version"/>
    <measureGroup name="PowerLimit" caption="PowerLimit"/>
    <measureGroup name="Tariflast" caption="Tariflast"/>
    <measureGroup name="Timer" caption="Timer"/>
    <measureGroup name="TimeTable" caption="TimeTable"/>
  </measureGroups>
  <maps count="19">
    <map measureGroup="0" dimension="0"/>
    <map measureGroup="0" dimension="7"/>
    <map measureGroup="0" dimension="8"/>
    <map measureGroup="0" dimension="9"/>
    <map measureGroup="1" dimension="1"/>
    <map measureGroup="1" dimension="8"/>
    <map measureGroup="1" dimension="9"/>
    <map measureGroup="2" dimension="2"/>
    <map measureGroup="2" dimension="8"/>
    <map measureGroup="2" dimension="9"/>
    <map measureGroup="3" dimension="3"/>
    <map measureGroup="3" dimension="8"/>
    <map measureGroup="3" dimension="9"/>
    <map measureGroup="4" dimension="5"/>
    <map measureGroup="5" dimension="6"/>
    <map measureGroup="6" dimension="7"/>
    <map measureGroup="7" dimension="8"/>
    <map measureGroup="8" dimension="8"/>
    <map measureGroup="8" dimension="9"/>
  </maps>
  <extLst>
    <ext xmlns:x14="http://schemas.microsoft.com/office/spreadsheetml/2009/9/main" uri="{725AE2AE-9491-48be-B2B4-4EB974FC3084}">
      <x14:pivotCacheDefinition pivotCacheId="1866856948" supportSubqueryNonVisual="1" supportSubqueryCalcMem="1" supportAddCalcMems="1"/>
    </ext>
    <ext xmlns:x15="http://schemas.microsoft.com/office/spreadsheetml/2010/11/main" uri="{ABF5C744-AB39-4b91-8756-CFA1BBC848D5}">
      <x15:pivotCacheIdVersion cacheIdSupportedVersion="6" cacheIdCreatedVersion="7"/>
    </ext>
  </extLst>
</pivotCacheDefinition>
</file>

<file path=xl/pivotCache/pivotCacheDefinition9.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90162037" backgroundQuery="1" createdVersion="8" refreshedVersion="8" minRefreshableVersion="3" recordCount="0" supportSubquery="1" supportAdvancedDrill="1" xr:uid="{C20E36BD-5FDA-49E8-88D9-897EF4825FA7}">
  <cacheSource type="external" connectionId="56">
    <extLst>
      <ext xmlns:x14="http://schemas.microsoft.com/office/spreadsheetml/2009/9/main" uri="{F057638F-6D5F-4e77-A914-E7F072B9BCA8}">
        <x14:sourceConnection name="ThisWorkbookDataModel"/>
      </ext>
    </extLst>
  </cacheSource>
  <cacheFields count="6">
    <cacheField name="[Measures].[GNS Spotpris]" caption="GNS Spotpris" numFmtId="0" hierarchy="67" level="32767"/>
    <cacheField name="[Measures].[GNS SUM Spotpris]" caption="GNS SUM Spotpris" numFmtId="0" hierarchy="68" level="32767"/>
    <cacheField name="[TimeTable].[DK-Time (Måned)].[DK-Time (Måned)]" caption="DK-Time (Måned)" numFmtId="0" hierarchy="39" level="1">
      <sharedItems containsSemiMixedTypes="0" containsNonDate="0" containsString="0"/>
    </cacheField>
    <cacheField name="[TimeTable].[DK-Time (År)].[DK-Time (År)]" caption="DK-Time (År)" numFmtId="0" hierarchy="38" level="1">
      <sharedItems containsSemiMixedTypes="0" containsNonDate="0" containsString="0"/>
    </cacheField>
    <cacheField name="[TimeTable].[Dato].[Dato]" caption="Dato" numFmtId="0" hierarchy="36" level="1">
      <sharedItems containsSemiMixedTypes="0" containsNonDate="0" containsString="0"/>
    </cacheField>
    <cacheField name="[Timer].[TimeText].[TimeText]" caption="TimeText" numFmtId="0" hierarchy="33" level="1">
      <sharedItems containsSemiMixedTypes="0" containsNonDate="0" containsString="0"/>
    </cacheField>
  </cacheFields>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2" memberValueDatatype="130" unbalanced="0">
      <fieldsUsage count="2">
        <fieldUsage x="-1"/>
        <fieldUsage x="5"/>
      </fieldsUsage>
    </cacheHierarchy>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0" memberValueDatatype="7" unbalanced="0"/>
    <cacheHierarchy uniqueName="[TimeTable].[Dato]" caption="Dato" attribute="1" time="1" defaultMemberUniqueName="[TimeTable].[Dato].[All]" allUniqueName="[TimeTable].[Dato].[All]" dimensionUniqueName="[TimeTable]" displayFolder="" count="2" memberValueDatatype="7" unbalanced="0">
      <fieldsUsage count="2">
        <fieldUsage x="-1"/>
        <fieldUsage x="4"/>
      </fieldsUsage>
    </cacheHierarchy>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fieldsUsage count="2">
        <fieldUsage x="-1"/>
        <fieldUsage x="3"/>
      </fieldsUsage>
    </cacheHierarchy>
    <cacheHierarchy uniqueName="[TimeTable].[DK-Time (Måned)]" caption="DK-Time (Måned)" attribute="1" defaultMemberUniqueName="[TimeTable].[DK-Time (Måned)].[All]" allUniqueName="[TimeTable].[DK-Time (Måned)].[All]" dimensionUniqueName="[TimeTable]" displayFolder="" count="2" memberValueDatatype="130" unbalanced="0">
      <fieldsUsage count="2">
        <fieldUsage x="-1"/>
        <fieldUsage x="2"/>
      </fieldsUsage>
    </cacheHierarchy>
    <cacheHierarchy uniqueName="[TimeTable].[DK-Time (Time)]" caption="DK-Time (Time)" attribute="1" defaultMemberUniqueName="[TimeTable].[DK-Time (Time)].[All]" allUniqueName="[TimeTable].[DK-Time (Time)].[All]" dimensionUniqueName="[TimeTable]" displayFolder="" count="0" memberValueDatatype="130" unbalanced="0"/>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oneField="1">
      <fieldsUsage count="1">
        <fieldUsage x="0"/>
      </fieldsUsage>
    </cacheHierarchy>
    <cacheHierarchy uniqueName="[Measures].[GNS SUM Spotpris]" caption="GNS SUM Spotpris" measure="1" displayFolder="" measureGroup="Data" count="0" oneField="1">
      <fieldsUsage count="1">
        <fieldUsage x="1"/>
      </fieldsUsage>
    </cacheHierarchy>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dimensions count="10">
    <dimension name="Data" uniqueName="[Data]" caption="Data"/>
    <dimension name="E18_Data" uniqueName="[E18_Data]" caption="E18_Data"/>
    <dimension name="E18_Eloverblik_timeseries" uniqueName="[E18_Eloverblik_timeseries]" caption="E18_Eloverblik_timeseries"/>
    <dimension name="Eloverblik_timeseries" uniqueName="[Eloverblik_timeseries]" caption="Eloverblik_timeseries"/>
    <dimension measure="1" name="Measures" uniqueName="[Measures]" caption="Measures"/>
    <dimension name="nyeste_version" uniqueName="[nyeste_version]" caption="nyeste_version"/>
    <dimension name="PowerLimit" uniqueName="[PowerLimit]" caption="PowerLimit"/>
    <dimension name="Tariflast" uniqueName="[Tariflast]" caption="Tariflast"/>
    <dimension name="Timer" uniqueName="[Timer]" caption="Timer"/>
    <dimension name="TimeTable" uniqueName="[TimeTable]" caption="TimeTable"/>
  </dimensions>
  <measureGroups count="9">
    <measureGroup name="Data" caption="Data"/>
    <measureGroup name="E18_Data" caption="E18_Data"/>
    <measureGroup name="E18_Eloverblik_timeseries" caption="E18_Eloverblik_timeseries"/>
    <measureGroup name="Eloverblik_timeseries" caption="Eloverblik_timeseries"/>
    <measureGroup name="nyeste_version" caption="nyeste_version"/>
    <measureGroup name="PowerLimit" caption="PowerLimit"/>
    <measureGroup name="Tariflast" caption="Tariflast"/>
    <measureGroup name="Timer" caption="Timer"/>
    <measureGroup name="TimeTable" caption="TimeTable"/>
  </measureGroups>
  <maps count="19">
    <map measureGroup="0" dimension="0"/>
    <map measureGroup="0" dimension="7"/>
    <map measureGroup="0" dimension="8"/>
    <map measureGroup="0" dimension="9"/>
    <map measureGroup="1" dimension="1"/>
    <map measureGroup="1" dimension="8"/>
    <map measureGroup="1" dimension="9"/>
    <map measureGroup="2" dimension="2"/>
    <map measureGroup="2" dimension="8"/>
    <map measureGroup="2" dimension="9"/>
    <map measureGroup="3" dimension="3"/>
    <map measureGroup="3" dimension="8"/>
    <map measureGroup="3" dimension="9"/>
    <map measureGroup="4" dimension="5"/>
    <map measureGroup="5" dimension="6"/>
    <map measureGroup="6" dimension="7"/>
    <map measureGroup="7" dimension="8"/>
    <map measureGroup="8" dimension="8"/>
    <map measureGroup="8" dimension="9"/>
  </maps>
  <extLst>
    <ext xmlns:x14="http://schemas.microsoft.com/office/spreadsheetml/2009/9/main" uri="{725AE2AE-9491-48be-B2B4-4EB974FC3084}">
      <x14:pivotCacheDefinition pivotCacheId="862339113" supportSubqueryNonVisual="1" supportSubqueryCalcMem="1" supportAddCalcMems="1"/>
    </ext>
    <ext xmlns:x15="http://schemas.microsoft.com/office/spreadsheetml/2010/11/main" uri="{ABF5C744-AB39-4b91-8756-CFA1BBC848D5}">
      <x15:pivotCacheIdVersion cacheIdSupportedVersion="6" cacheIdCreatedVersion="7"/>
    </ext>
  </extLst>
</pivotCacheDefinition>
</file>

<file path=xl/pivotCache/pivotCacheDefinition10.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91319445" backgroundQuery="1" createdVersion="8" refreshedVersion="8" minRefreshableVersion="3" recordCount="0" supportSubquery="1" supportAdvancedDrill="1" xr:uid="{1F258FD6-206F-4B14-83F2-30716E2E4AA4}">
  <cacheSource type="external" connectionId="56">
    <extLst>
      <ext xmlns:x14="http://schemas.microsoft.com/office/spreadsheetml/2009/9/main" uri="{F057638F-6D5F-4e77-A914-E7F072B9BCA8}">
        <x14:sourceConnection name="ThisWorkbookDataModel"/>
      </ext>
    </extLst>
  </cacheSource>
  <cacheFields count="6">
    <cacheField name="[Timer].[TimeText].[TimeText]" caption="TimeText" numFmtId="0" hierarchy="33" level="1">
      <sharedItems count="24">
        <s v="00-01"/>
        <s v="01-02"/>
        <s v="02-03"/>
        <s v="03-04"/>
        <s v="04-05"/>
        <s v="05-06"/>
        <s v="06-07"/>
        <s v="07-08"/>
        <s v="08-09"/>
        <s v="09-10"/>
        <s v="10-11"/>
        <s v="11-12"/>
        <s v="12-13"/>
        <s v="13-14"/>
        <s v="14-15"/>
        <s v="15-16"/>
        <s v="16-17"/>
        <s v="17-18"/>
        <s v="18-19"/>
        <s v="19-20"/>
        <s v="20-21"/>
        <s v="21-22"/>
        <s v="22-23"/>
        <s v="23-00"/>
      </sharedItems>
      <extLst>
        <ext xmlns:x15="http://schemas.microsoft.com/office/spreadsheetml/2010/11/main" uri="{4F2E5C28-24EA-4eb8-9CBF-B6C8F9C3D259}">
          <x15:cachedUniqueNames>
            <x15:cachedUniqueName index="0" name="[Timer].[TimeText].&amp;[00-01]"/>
            <x15:cachedUniqueName index="1" name="[Timer].[TimeText].&amp;[01-02]"/>
            <x15:cachedUniqueName index="2" name="[Timer].[TimeText].&amp;[02-03]"/>
            <x15:cachedUniqueName index="3" name="[Timer].[TimeText].&amp;[03-04]"/>
            <x15:cachedUniqueName index="4" name="[Timer].[TimeText].&amp;[04-05]"/>
            <x15:cachedUniqueName index="5" name="[Timer].[TimeText].&amp;[05-06]"/>
            <x15:cachedUniqueName index="6" name="[Timer].[TimeText].&amp;[06-07]"/>
            <x15:cachedUniqueName index="7" name="[Timer].[TimeText].&amp;[07-08]"/>
            <x15:cachedUniqueName index="8" name="[Timer].[TimeText].&amp;[08-09]"/>
            <x15:cachedUniqueName index="9" name="[Timer].[TimeText].&amp;[09-10]"/>
            <x15:cachedUniqueName index="10" name="[Timer].[TimeText].&amp;[10-11]"/>
            <x15:cachedUniqueName index="11" name="[Timer].[TimeText].&amp;[11-12]"/>
            <x15:cachedUniqueName index="12" name="[Timer].[TimeText].&amp;[12-13]"/>
            <x15:cachedUniqueName index="13" name="[Timer].[TimeText].&amp;[13-14]"/>
            <x15:cachedUniqueName index="14" name="[Timer].[TimeText].&amp;[14-15]"/>
            <x15:cachedUniqueName index="15" name="[Timer].[TimeText].&amp;[15-16]"/>
            <x15:cachedUniqueName index="16" name="[Timer].[TimeText].&amp;[16-17]"/>
            <x15:cachedUniqueName index="17" name="[Timer].[TimeText].&amp;[17-18]"/>
            <x15:cachedUniqueName index="18" name="[Timer].[TimeText].&amp;[18-19]"/>
            <x15:cachedUniqueName index="19" name="[Timer].[TimeText].&amp;[19-20]"/>
            <x15:cachedUniqueName index="20" name="[Timer].[TimeText].&amp;[20-21]"/>
            <x15:cachedUniqueName index="21" name="[Timer].[TimeText].&amp;[21-22]"/>
            <x15:cachedUniqueName index="22" name="[Timer].[TimeText].&amp;[22-23]"/>
            <x15:cachedUniqueName index="23" name="[Timer].[TimeText].&amp;[23-00]"/>
          </x15:cachedUniqueNames>
        </ext>
      </extLst>
    </cacheField>
    <cacheField name="[Measures].[GNS forbrug pr. døgn]" caption="GNS forbrug pr. døgn" numFmtId="0" hierarchy="83" level="32767"/>
    <cacheField name="[Measures].[GNS Variabel timepris ekskl. elafgift m. moms]" caption="GNS Variabel timepris ekskl. elafgift m. moms" numFmtId="0" hierarchy="86" level="32767"/>
    <cacheField name="[TimeTable].[DK-Time (Måned)].[DK-Time (Måned)]" caption="DK-Time (Måned)" numFmtId="0" hierarchy="39" level="1">
      <sharedItems containsSemiMixedTypes="0" containsNonDate="0" containsString="0"/>
    </cacheField>
    <cacheField name="[TimeTable].[DK-Time (År)].[DK-Time (År)]" caption="DK-Time (År)" numFmtId="0" hierarchy="38" level="1">
      <sharedItems containsSemiMixedTypes="0" containsNonDate="0" containsString="0"/>
    </cacheField>
    <cacheField name="[TimeTable].[Dato].[Dato]" caption="Dato" numFmtId="0" hierarchy="36" level="1">
      <sharedItems containsSemiMixedTypes="0" containsNonDate="0" containsString="0"/>
    </cacheField>
  </cacheFields>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2" memberValueDatatype="130" unbalanced="0">
      <fieldsUsage count="2">
        <fieldUsage x="-1"/>
        <fieldUsage x="0"/>
      </fieldsUsage>
    </cacheHierarchy>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0" memberValueDatatype="7" unbalanced="0"/>
    <cacheHierarchy uniqueName="[TimeTable].[Dato]" caption="Dato" attribute="1" time="1" defaultMemberUniqueName="[TimeTable].[Dato].[All]" allUniqueName="[TimeTable].[Dato].[All]" dimensionUniqueName="[TimeTable]" displayFolder="" count="2" memberValueDatatype="7" unbalanced="0">
      <fieldsUsage count="2">
        <fieldUsage x="-1"/>
        <fieldUsage x="5"/>
      </fieldsUsage>
    </cacheHierarchy>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fieldsUsage count="2">
        <fieldUsage x="-1"/>
        <fieldUsage x="4"/>
      </fieldsUsage>
    </cacheHierarchy>
    <cacheHierarchy uniqueName="[TimeTable].[DK-Time (Måned)]" caption="DK-Time (Måned)" attribute="1" defaultMemberUniqueName="[TimeTable].[DK-Time (Måned)].[All]" allUniqueName="[TimeTable].[DK-Time (Måned)].[All]" dimensionUniqueName="[TimeTable]" displayFolder="" count="2" memberValueDatatype="130" unbalanced="0">
      <fieldsUsage count="2">
        <fieldUsage x="-1"/>
        <fieldUsage x="3"/>
      </fieldsUsage>
    </cacheHierarchy>
    <cacheHierarchy uniqueName="[TimeTable].[DK-Time (Time)]" caption="DK-Time (Time)" attribute="1" defaultMemberUniqueName="[TimeTable].[DK-Time (Time)].[All]" allUniqueName="[TimeTable].[DK-Time (Time)].[All]" dimensionUniqueName="[TimeTable]" displayFolder="" count="0" memberValueDatatype="130" unbalanced="0"/>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oneField="1">
      <fieldsUsage count="1">
        <fieldUsage x="1"/>
      </fieldsUsage>
    </cacheHierarchy>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oneField="1">
      <fieldsUsage count="1">
        <fieldUsage x="2"/>
      </fieldsUsage>
    </cacheHierarchy>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dimensions count="10">
    <dimension name="Data" uniqueName="[Data]" caption="Data"/>
    <dimension name="E18_Data" uniqueName="[E18_Data]" caption="E18_Data"/>
    <dimension name="E18_Eloverblik_timeseries" uniqueName="[E18_Eloverblik_timeseries]" caption="E18_Eloverblik_timeseries"/>
    <dimension name="Eloverblik_timeseries" uniqueName="[Eloverblik_timeseries]" caption="Eloverblik_timeseries"/>
    <dimension measure="1" name="Measures" uniqueName="[Measures]" caption="Measures"/>
    <dimension name="nyeste_version" uniqueName="[nyeste_version]" caption="nyeste_version"/>
    <dimension name="PowerLimit" uniqueName="[PowerLimit]" caption="PowerLimit"/>
    <dimension name="Tariflast" uniqueName="[Tariflast]" caption="Tariflast"/>
    <dimension name="Timer" uniqueName="[Timer]" caption="Timer"/>
    <dimension name="TimeTable" uniqueName="[TimeTable]" caption="TimeTable"/>
  </dimensions>
  <measureGroups count="9">
    <measureGroup name="Data" caption="Data"/>
    <measureGroup name="E18_Data" caption="E18_Data"/>
    <measureGroup name="E18_Eloverblik_timeseries" caption="E18_Eloverblik_timeseries"/>
    <measureGroup name="Eloverblik_timeseries" caption="Eloverblik_timeseries"/>
    <measureGroup name="nyeste_version" caption="nyeste_version"/>
    <measureGroup name="PowerLimit" caption="PowerLimit"/>
    <measureGroup name="Tariflast" caption="Tariflast"/>
    <measureGroup name="Timer" caption="Timer"/>
    <measureGroup name="TimeTable" caption="TimeTable"/>
  </measureGroups>
  <maps count="19">
    <map measureGroup="0" dimension="0"/>
    <map measureGroup="0" dimension="7"/>
    <map measureGroup="0" dimension="8"/>
    <map measureGroup="0" dimension="9"/>
    <map measureGroup="1" dimension="1"/>
    <map measureGroup="1" dimension="8"/>
    <map measureGroup="1" dimension="9"/>
    <map measureGroup="2" dimension="2"/>
    <map measureGroup="2" dimension="8"/>
    <map measureGroup="2" dimension="9"/>
    <map measureGroup="3" dimension="3"/>
    <map measureGroup="3" dimension="8"/>
    <map measureGroup="3" dimension="9"/>
    <map measureGroup="4" dimension="5"/>
    <map measureGroup="5" dimension="6"/>
    <map measureGroup="6" dimension="7"/>
    <map measureGroup="7" dimension="8"/>
    <map measureGroup="8" dimension="8"/>
    <map measureGroup="8" dimension="9"/>
  </maps>
  <extLst>
    <ext xmlns:x14="http://schemas.microsoft.com/office/spreadsheetml/2009/9/main" uri="{725AE2AE-9491-48be-B2B4-4EB974FC3084}">
      <x14:pivotCacheDefinition pivotCacheId="248669400" supportSubqueryNonVisual="1" supportSubqueryCalcMem="1" supportAddCalcMems="1"/>
    </ext>
    <ext xmlns:x15="http://schemas.microsoft.com/office/spreadsheetml/2010/11/main" uri="{ABF5C744-AB39-4b91-8756-CFA1BBC848D5}">
      <x15:pivotCacheIdVersion cacheIdSupportedVersion="6" cacheIdCreatedVersion="7"/>
    </ext>
  </extLst>
</pivotCacheDefinition>
</file>

<file path=xl/pivotCache/pivotCacheDefinition1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9212963" backgroundQuery="1" createdVersion="8" refreshedVersion="8" minRefreshableVersion="3" recordCount="0" supportSubquery="1" supportAdvancedDrill="1" xr:uid="{CE2E9C42-419C-4602-980A-B66F0F91F198}">
  <cacheSource type="external" connectionId="56">
    <extLst>
      <ext xmlns:x14="http://schemas.microsoft.com/office/spreadsheetml/2009/9/main" uri="{F057638F-6D5F-4e77-A914-E7F072B9BCA8}">
        <x14:sourceConnection name="ThisWorkbookDataModel"/>
      </ext>
    </extLst>
  </cacheSource>
  <cacheFields count="7">
    <cacheField name="[TimeTable].[DK-Time].[DK-Time]" caption="DK-Time" numFmtId="0" hierarchy="35" level="1">
      <sharedItems containsSemiMixedTypes="0" containsNonDate="0" containsDate="1" containsString="0" minDate="2026-01-03T10:00:00" maxDate="2026-01-06T00:00:00" count="6">
        <d v="2026-01-03T10:00:00"/>
        <d v="2026-01-03T11:00:00"/>
        <d v="2026-01-04T23:00:00"/>
        <d v="2026-01-05T00:00:00"/>
        <d v="2026-01-05T01:00:00"/>
        <d v="2026-01-05T02:00:00"/>
      </sharedItems>
      <extLst>
        <ext xmlns:x15="http://schemas.microsoft.com/office/spreadsheetml/2010/11/main" uri="{4F2E5C28-24EA-4eb8-9CBF-B6C8F9C3D259}">
          <x15:cachedUniqueNames>
            <x15:cachedUniqueName index="0" name="[TimeTable].[DK-Time].&amp;[2026-01-03T10:00:00]"/>
            <x15:cachedUniqueName index="1" name="[TimeTable].[DK-Time].&amp;[2026-01-03T11:00:00]"/>
            <x15:cachedUniqueName index="2" name="[TimeTable].[DK-Time].&amp;[2026-01-04T23:00:00]"/>
            <x15:cachedUniqueName index="3" name="[TimeTable].[DK-Time].&amp;[2026-01-05T00:00:00]"/>
            <x15:cachedUniqueName index="4" name="[TimeTable].[DK-Time].&amp;[2026-01-05T01:00:00]"/>
            <x15:cachedUniqueName index="5" name="[TimeTable].[DK-Time].&amp;[2026-01-05T02:00:00]"/>
          </x15:cachedUniqueNames>
        </ext>
      </extLst>
    </cacheField>
    <cacheField name="[Measures].[SUM Forbrug]" caption="SUM Forbrug" numFmtId="0" hierarchy="47" level="32767"/>
    <cacheField name="[Measures].[TOTAL beløb pr. time u. elafgift m. moms]" caption="TOTAL beløb pr. time u. elafgift m. moms" numFmtId="0" hierarchy="88" level="32767"/>
    <cacheField name="[TimeTable].[DK-Time (Måned)].[DK-Time (Måned)]" caption="DK-Time (Måned)" numFmtId="0" hierarchy="39" level="1">
      <sharedItems containsSemiMixedTypes="0" containsNonDate="0" containsString="0"/>
    </cacheField>
    <cacheField name="[TimeTable].[DK-Time (År)].[DK-Time (År)]" caption="DK-Time (År)" numFmtId="0" hierarchy="38" level="1">
      <sharedItems containsSemiMixedTypes="0" containsNonDate="0" containsString="0"/>
    </cacheField>
    <cacheField name="[TimeTable].[Dato].[Dato]" caption="Dato" numFmtId="0" hierarchy="36" level="1">
      <sharedItems containsSemiMixedTypes="0" containsNonDate="0" containsString="0"/>
    </cacheField>
    <cacheField name="[Timer].[TimeText].[TimeText]" caption="TimeText" numFmtId="0" hierarchy="33" level="1">
      <sharedItems containsSemiMixedTypes="0" containsNonDate="0" containsString="0"/>
    </cacheField>
  </cacheFields>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2" memberValueDatatype="130" unbalanced="0">
      <fieldsUsage count="2">
        <fieldUsage x="-1"/>
        <fieldUsage x="6"/>
      </fieldsUsage>
    </cacheHierarchy>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2" memberValueDatatype="7" unbalanced="0">
      <fieldsUsage count="2">
        <fieldUsage x="-1"/>
        <fieldUsage x="0"/>
      </fieldsUsage>
    </cacheHierarchy>
    <cacheHierarchy uniqueName="[TimeTable].[Dato]" caption="Dato" attribute="1" time="1" defaultMemberUniqueName="[TimeTable].[Dato].[All]" allUniqueName="[TimeTable].[Dato].[All]" dimensionUniqueName="[TimeTable]" displayFolder="" count="2" memberValueDatatype="7" unbalanced="0">
      <fieldsUsage count="2">
        <fieldUsage x="-1"/>
        <fieldUsage x="5"/>
      </fieldsUsage>
    </cacheHierarchy>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fieldsUsage count="2">
        <fieldUsage x="-1"/>
        <fieldUsage x="4"/>
      </fieldsUsage>
    </cacheHierarchy>
    <cacheHierarchy uniqueName="[TimeTable].[DK-Time (Måned)]" caption="DK-Time (Måned)" attribute="1" defaultMemberUniqueName="[TimeTable].[DK-Time (Måned)].[All]" allUniqueName="[TimeTable].[DK-Time (Måned)].[All]" dimensionUniqueName="[TimeTable]" displayFolder="" count="2" memberValueDatatype="130" unbalanced="0">
      <fieldsUsage count="2">
        <fieldUsage x="-1"/>
        <fieldUsage x="3"/>
      </fieldsUsage>
    </cacheHierarchy>
    <cacheHierarchy uniqueName="[TimeTable].[DK-Time (Time)]" caption="DK-Time (Time)" attribute="1" defaultMemberUniqueName="[TimeTable].[DK-Time (Time)].[All]" allUniqueName="[TimeTable].[DK-Time (Time)].[All]" dimensionUniqueName="[TimeTable]" displayFolder="" count="0" memberValueDatatype="130" unbalanced="0"/>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oneField="1">
      <fieldsUsage count="1">
        <fieldUsage x="1"/>
      </fieldsUsage>
    </cacheHierarchy>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oneField="1">
      <fieldsUsage count="1">
        <fieldUsage x="2"/>
      </fieldsUsage>
    </cacheHierarchy>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dimensions count="10">
    <dimension name="Data" uniqueName="[Data]" caption="Data"/>
    <dimension name="E18_Data" uniqueName="[E18_Data]" caption="E18_Data"/>
    <dimension name="E18_Eloverblik_timeseries" uniqueName="[E18_Eloverblik_timeseries]" caption="E18_Eloverblik_timeseries"/>
    <dimension name="Eloverblik_timeseries" uniqueName="[Eloverblik_timeseries]" caption="Eloverblik_timeseries"/>
    <dimension measure="1" name="Measures" uniqueName="[Measures]" caption="Measures"/>
    <dimension name="nyeste_version" uniqueName="[nyeste_version]" caption="nyeste_version"/>
    <dimension name="PowerLimit" uniqueName="[PowerLimit]" caption="PowerLimit"/>
    <dimension name="Tariflast" uniqueName="[Tariflast]" caption="Tariflast"/>
    <dimension name="Timer" uniqueName="[Timer]" caption="Timer"/>
    <dimension name="TimeTable" uniqueName="[TimeTable]" caption="TimeTable"/>
  </dimensions>
  <measureGroups count="9">
    <measureGroup name="Data" caption="Data"/>
    <measureGroup name="E18_Data" caption="E18_Data"/>
    <measureGroup name="E18_Eloverblik_timeseries" caption="E18_Eloverblik_timeseries"/>
    <measureGroup name="Eloverblik_timeseries" caption="Eloverblik_timeseries"/>
    <measureGroup name="nyeste_version" caption="nyeste_version"/>
    <measureGroup name="PowerLimit" caption="PowerLimit"/>
    <measureGroup name="Tariflast" caption="Tariflast"/>
    <measureGroup name="Timer" caption="Timer"/>
    <measureGroup name="TimeTable" caption="TimeTable"/>
  </measureGroups>
  <maps count="19">
    <map measureGroup="0" dimension="0"/>
    <map measureGroup="0" dimension="7"/>
    <map measureGroup="0" dimension="8"/>
    <map measureGroup="0" dimension="9"/>
    <map measureGroup="1" dimension="1"/>
    <map measureGroup="1" dimension="8"/>
    <map measureGroup="1" dimension="9"/>
    <map measureGroup="2" dimension="2"/>
    <map measureGroup="2" dimension="8"/>
    <map measureGroup="2" dimension="9"/>
    <map measureGroup="3" dimension="3"/>
    <map measureGroup="3" dimension="8"/>
    <map measureGroup="3" dimension="9"/>
    <map measureGroup="4" dimension="5"/>
    <map measureGroup="5" dimension="6"/>
    <map measureGroup="6" dimension="7"/>
    <map measureGroup="7" dimension="8"/>
    <map measureGroup="8" dimension="8"/>
    <map measureGroup="8" dimension="9"/>
  </maps>
  <extLst>
    <ext xmlns:x14="http://schemas.microsoft.com/office/spreadsheetml/2009/9/main" uri="{725AE2AE-9491-48be-B2B4-4EB974FC3084}">
      <x14:pivotCacheDefinition pivotCacheId="916902851" supportSubqueryNonVisual="1" supportSubqueryCalcMem="1" supportAddCalcMems="1"/>
    </ext>
    <ext xmlns:x15="http://schemas.microsoft.com/office/spreadsheetml/2010/11/main" uri="{ABF5C744-AB39-4b91-8756-CFA1BBC848D5}">
      <x15:pivotCacheIdVersion cacheIdSupportedVersion="6" cacheIdCreatedVersion="7"/>
    </ext>
  </extLst>
</pivotCacheDefinition>
</file>

<file path=xl/pivotCache/pivotCacheDefinition1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as" refreshedDate="46107.531493055554" backgroundQuery="1" createdVersion="8" refreshedVersion="8" minRefreshableVersion="3" recordCount="0" supportSubquery="1" supportAdvancedDrill="1" xr:uid="{7075A99C-64FA-4ED9-8933-233418571AD6}">
  <cacheSource type="external" connectionId="56">
    <extLst>
      <ext xmlns:x14="http://schemas.microsoft.com/office/spreadsheetml/2009/9/main" uri="{F057638F-6D5F-4e77-A914-E7F072B9BCA8}">
        <x14:sourceConnection name="ThisWorkbookDataModel"/>
      </ext>
    </extLst>
  </cacheSource>
  <cacheFields count="7">
    <cacheField name="[TimeTable].[DK-Time].[DK-Time]" caption="DK-Time" numFmtId="0" hierarchy="35" level="1">
      <sharedItems containsSemiMixedTypes="0" containsNonDate="0" containsDate="1" containsString="0" minDate="2026-01-03T11:00:00" maxDate="2026-01-06T00:00:00" count="5">
        <d v="2026-01-03T11:00:00"/>
        <d v="2026-01-05T00:00:00"/>
        <d v="2026-01-05T01:00:00"/>
        <d v="2026-01-05T02:00:00"/>
        <d v="2026-01-05T17:00:00"/>
      </sharedItems>
      <extLst>
        <ext xmlns:x15="http://schemas.microsoft.com/office/spreadsheetml/2010/11/main" uri="{4F2E5C28-24EA-4eb8-9CBF-B6C8F9C3D259}">
          <x15:cachedUniqueNames>
            <x15:cachedUniqueName index="0" name="[TimeTable].[DK-Time].&amp;[2026-01-03T11:00:00]"/>
            <x15:cachedUniqueName index="1" name="[TimeTable].[DK-Time].&amp;[2026-01-05T00:00:00]"/>
            <x15:cachedUniqueName index="2" name="[TimeTable].[DK-Time].&amp;[2026-01-05T01:00:00]"/>
            <x15:cachedUniqueName index="3" name="[TimeTable].[DK-Time].&amp;[2026-01-05T02:00:00]"/>
            <x15:cachedUniqueName index="4" name="[TimeTable].[DK-Time].&amp;[2026-01-05T17:00:00]"/>
          </x15:cachedUniqueNames>
        </ext>
      </extLst>
    </cacheField>
    <cacheField name="[Measures].[SUM Forbrug]" caption="SUM Forbrug" numFmtId="0" hierarchy="47" level="32767"/>
    <cacheField name="[Measures].[TOTAL beløb pr. time u. elafgift m. moms]" caption="TOTAL beløb pr. time u. elafgift m. moms" numFmtId="0" hierarchy="88" level="32767"/>
    <cacheField name="[TimeTable].[DK-Time (Måned)].[DK-Time (Måned)]" caption="DK-Time (Måned)" numFmtId="0" hierarchy="39" level="1">
      <sharedItems containsSemiMixedTypes="0" containsNonDate="0" containsString="0"/>
    </cacheField>
    <cacheField name="[TimeTable].[DK-Time (År)].[DK-Time (År)]" caption="DK-Time (År)" numFmtId="0" hierarchy="38" level="1">
      <sharedItems containsSemiMixedTypes="0" containsNonDate="0" containsString="0"/>
    </cacheField>
    <cacheField name="[TimeTable].[Dato].[Dato]" caption="Dato" numFmtId="0" hierarchy="36" level="1">
      <sharedItems containsSemiMixedTypes="0" containsNonDate="0" containsString="0"/>
    </cacheField>
    <cacheField name="[Timer].[TimeText].[TimeText]" caption="TimeText" numFmtId="0" hierarchy="33" level="1">
      <sharedItems containsSemiMixedTypes="0" containsNonDate="0" containsString="0"/>
    </cacheField>
  </cacheFields>
  <cacheHierarchies count="103">
    <cacheHierarchy uniqueName="[Data].[UTCindex]" caption="UTCindex" attribute="1" defaultMemberUniqueName="[Data].[UTCindex].[All]" allUniqueName="[Data].[UTCindex].[All]" dimensionUniqueName="[Data]" displayFolder="" count="0" memberValueDatatype="20" unbalanced="0"/>
    <cacheHierarchy uniqueName="[Data].[E17]" caption="E17" attribute="1" defaultMemberUniqueName="[Data].[E17].[All]" allUniqueName="[Data].[E17].[All]" dimensionUniqueName="[Data]" displayFolder="" count="0" memberValueDatatype="5" unbalanced="0"/>
    <cacheHierarchy uniqueName="[Data].[Spotpris]" caption="Spotpris" attribute="1" defaultMemberUniqueName="[Data].[Spotpris].[All]" allUniqueName="[Data].[Spotpris].[All]" dimensionUniqueName="[Data]" displayFolder="" count="0" memberValueDatatype="5" unbalanced="0"/>
    <cacheHierarchy uniqueName="[Data].[Nettarif]" caption="Nettarif" attribute="1" defaultMemberUniqueName="[Data].[Nettarif].[All]" allUniqueName="[Data].[Nettarif].[All]" dimensionUniqueName="[Data]" displayFolder="" count="0" memberValueDatatype="5" unbalanced="0"/>
    <cacheHierarchy uniqueName="[Data].[Tariflast]" caption="Tariflast" attribute="1" defaultMemberUniqueName="[Data].[Tariflast].[All]" allUniqueName="[Data].[Tariflast].[All]" dimensionUniqueName="[Data]" displayFolder="" count="0" memberValueDatatype="130" unbalanced="0"/>
    <cacheHierarchy uniqueName="[Data].[Netabonnement]" caption="Netabonnement" attribute="1" defaultMemberUniqueName="[Data].[Netabonnement].[All]" allUniqueName="[Data].[Netabonnement].[All]" dimensionUniqueName="[Data]" displayFolder="" count="0" memberValueDatatype="5" unbalanced="0"/>
    <cacheHierarchy uniqueName="[Data].[TSO - System Abonnement]" caption="TSO - System Abonnement" attribute="1" defaultMemberUniqueName="[Data].[TSO - System Abonnement].[All]" allUniqueName="[Data].[TSO - System Abonnement].[All]" dimensionUniqueName="[Data]" displayFolder="" count="0" memberValueDatatype="5" unbalanced="0"/>
    <cacheHierarchy uniqueName="[Data].[Transmissions nettarif]" caption="Transmissions nettarif" attribute="1" defaultMemberUniqueName="[Data].[Transmissions nettarif].[All]" allUniqueName="[Data].[Transmissions nettarif].[All]" dimensionUniqueName="[Data]" displayFolder="" count="0" memberValueDatatype="5" unbalanced="0"/>
    <cacheHierarchy uniqueName="[Data].[Systemtarif]" caption="Systemtarif" attribute="1" defaultMemberUniqueName="[Data].[Systemtarif].[All]" allUniqueName="[Data].[Systemtarif].[All]" dimensionUniqueName="[Data]" displayFolder="" count="0" memberValueDatatype="5" unbalanced="0"/>
    <cacheHierarchy uniqueName="[Data].[Elafgift]" caption="Elafgift" attribute="1" defaultMemberUniqueName="[Data].[Elafgift].[All]" allUniqueName="[Data].[Elafgift].[All]" dimensionUniqueName="[Data]" displayFolder="" count="0" memberValueDatatype="5" unbalanced="0"/>
    <cacheHierarchy uniqueName="[Data].[Ellev Abonnement]" caption="Ellev Abonnement" attribute="1" defaultMemberUniqueName="[Data].[Ellev Abonnement].[All]" allUniqueName="[Data].[Ellev Abonnement].[All]" dimensionUniqueName="[Data]" displayFolder="" count="0" memberValueDatatype="5" unbalanced="0"/>
    <cacheHierarchy uniqueName="[Data].[Pristillæg]" caption="Pristillæg" attribute="1" defaultMemberUniqueName="[Data].[Pristillæg].[All]" allUniqueName="[Data].[Pristillæg].[All]" dimensionUniqueName="[Data]" displayFolder="" count="0" memberValueDatatype="5" unbalanced="0"/>
    <cacheHierarchy uniqueName="[Data].[PrisPrKWh_u_elafgift]" caption="PrisPrKWh_u_elafgift" attribute="1" defaultMemberUniqueName="[Data].[PrisPrKWh_u_elafgift].[All]" allUniqueName="[Data].[PrisPrKWh_u_elafgift].[All]" dimensionUniqueName="[Data]" displayFolder="" count="0" memberValueDatatype="5" unbalanced="0"/>
    <cacheHierarchy uniqueName="[Data].[Beløb_u_elafgift]" caption="Beløb_u_elafgift" attribute="1" defaultMemberUniqueName="[Data].[Beløb_u_elafgift].[All]" allUniqueName="[Data].[Beløb_u_elafgift].[All]" dimensionUniqueName="[Data]" displayFolder="" count="0" memberValueDatatype="5" unbalanced="0"/>
    <cacheHierarchy uniqueName="[E18_Data].[UTCindex]" caption="UTCindex" attribute="1" defaultMemberUniqueName="[E18_Data].[UTCindex].[All]" allUniqueName="[E18_Data].[UTCindex].[All]" dimensionUniqueName="[E18_Data]" displayFolder="" count="0" memberValueDatatype="20" unbalanced="0"/>
    <cacheHierarchy uniqueName="[E18_Data].[Spotpris]" caption="Spotpris" attribute="1" defaultMemberUniqueName="[E18_Data].[Spotpris].[All]" allUniqueName="[E18_Data].[Spotpris].[All]" dimensionUniqueName="[E18_Data]" displayFolder="" count="0" memberValueDatatype="5" unbalanced="0"/>
    <cacheHierarchy uniqueName="[E18_Data].[Ellev Abonnement]" caption="Ellev Abonnement" attribute="1" defaultMemberUniqueName="[E18_Data].[Ellev Abonnement].[All]" allUniqueName="[E18_Data].[Ellev Abonnement].[All]" dimensionUniqueName="[E18_Data]" displayFolder="" count="0" memberValueDatatype="5" unbalanced="0"/>
    <cacheHierarchy uniqueName="[E18_Data].[Pristillæg]" caption="Pristillæg" attribute="1" defaultMemberUniqueName="[E18_Data].[Pristillæg].[All]" allUniqueName="[E18_Data].[Pristillæg].[All]" dimensionUniqueName="[E18_Data]" displayFolder="" count="0" memberValueDatatype="5" unbalanced="0"/>
    <cacheHierarchy uniqueName="[E18_Data].[DSO Indfødningstarif]" caption="DSO Indfødningstarif" attribute="1" defaultMemberUniqueName="[E18_Data].[DSO Indfødningstarif].[All]" allUniqueName="[E18_Data].[DSO Indfødningstarif].[All]" dimensionUniqueName="[E18_Data]" displayFolder="" count="0" memberValueDatatype="5" unbalanced="0"/>
    <cacheHierarchy uniqueName="[E18_Data].[Producent indfødningstarif]" caption="Producent indfødningstarif" attribute="1" defaultMemberUniqueName="[E18_Data].[Producent indfødningstarif].[All]" allUniqueName="[E18_Data].[Producent indfødningstarif].[All]" dimensionUniqueName="[E18_Data]" displayFolder="" count="0" memberValueDatatype="5" unbalanced="0"/>
    <cacheHierarchy uniqueName="[E18_Data].[Producent Balancetarif]" caption="Producent Balancetarif" attribute="1" defaultMemberUniqueName="[E18_Data].[Producent Balancetarif].[All]" allUniqueName="[E18_Data].[Producent Balancetarif].[All]" dimensionUniqueName="[E18_Data]" displayFolder="" count="0" memberValueDatatype="5" unbalanced="0"/>
    <cacheHierarchy uniqueName="[E18_Eloverblik_timeseries].[UTCindex]" caption="UTCindex" attribute="1" defaultMemberUniqueName="[E18_Eloverblik_timeseries].[UTCindex].[All]" allUniqueName="[E18_Eloverblik_timeseries].[UTCindex].[All]" dimensionUniqueName="[E18_Eloverblik_timeseries]" displayFolder="" count="0" memberValueDatatype="130" unbalanced="0"/>
    <cacheHierarchy uniqueName="[E18_Eloverblik_timeseries].[E18]" caption="E18" attribute="1" defaultMemberUniqueName="[E18_Eloverblik_timeseries].[E18].[All]" allUniqueName="[E18_Eloverblik_timeseries].[E18].[All]" dimensionUniqueName="[E18_Eloverblik_timeseries]" displayFolder="" count="0" memberValueDatatype="5" unbalanced="0"/>
    <cacheHierarchy uniqueName="[Eloverblik_timeseries].[UTCindex]" caption="UTCindex" attribute="1" defaultMemberUniqueName="[Eloverblik_timeseries].[UTCindex].[All]" allUniqueName="[Eloverblik_timeseries].[UTCindex].[All]" dimensionUniqueName="[Eloverblik_timeseries]" displayFolder="" count="0" memberValueDatatype="20" unbalanced="0"/>
    <cacheHierarchy uniqueName="[Eloverblik_timeseries].[E17]" caption="E17" attribute="1" defaultMemberUniqueName="[Eloverblik_timeseries].[E17].[All]" allUniqueName="[Eloverblik_timeseries].[E17].[All]" dimensionUniqueName="[Eloverblik_timeseries]" displayFolder="" count="0" memberValueDatatype="5" unbalanced="0"/>
    <cacheHierarchy uniqueName="[Eloverblik_timeseries].[D14]" caption="D14" attribute="1" defaultMemberUniqueName="[Eloverblik_timeseries].[D14].[All]" allUniqueName="[Eloverblik_timeseries].[D14].[All]" dimensionUniqueName="[Eloverblik_timeseries]" displayFolder="" count="0" memberValueDatatype="5" unbalanced="0"/>
    <cacheHierarchy uniqueName="[Eloverblik_timeseries].[D15]" caption="D15" attribute="1" defaultMemberUniqueName="[Eloverblik_timeseries].[D15].[All]" allUniqueName="[Eloverblik_timeseries].[D15].[All]" dimensionUniqueName="[Eloverblik_timeseries]" displayFolder="" count="0" memberValueDatatype="5" unbalanced="0"/>
    <cacheHierarchy uniqueName="[Eloverblik_timeseries].[D07]" caption="D07" attribute="1" defaultMemberUniqueName="[Eloverblik_timeseries].[D07].[All]" allUniqueName="[Eloverblik_timeseries].[D07].[All]" dimensionUniqueName="[Eloverblik_timeseries]" displayFolder="" count="0" memberValueDatatype="5" unbalanced="0"/>
    <cacheHierarchy uniqueName="[Eloverblik_timeseries].[D06]" caption="D06" attribute="1" defaultMemberUniqueName="[Eloverblik_timeseries].[D06].[All]" allUniqueName="[Eloverblik_timeseries].[D06].[All]" dimensionUniqueName="[Eloverblik_timeseries]" displayFolder="" count="0" memberValueDatatype="5" unbalanced="0"/>
    <cacheHierarchy uniqueName="[nyeste_version].[Version]" caption="Version" attribute="1" defaultMemberUniqueName="[nyeste_version].[Version].[All]" allUniqueName="[nyeste_version].[Version].[All]" dimensionUniqueName="[nyeste_version]" displayFolder="" count="0" memberValueDatatype="130" unbalanced="0"/>
    <cacheHierarchy uniqueName="[PowerLimit].[PowerLimitKW]" caption="PowerLimitKW" attribute="1" defaultMemberUniqueName="[PowerLimit].[PowerLimitKW].[All]" allUniqueName="[PowerLimit].[PowerLimitKW].[All]" dimensionUniqueName="[PowerLimit]" displayFolder="" count="0" memberValueDatatype="5" unbalanced="0"/>
    <cacheHierarchy uniqueName="[Tariflast].[Tariflast]" caption="Tariflast" attribute="1" defaultMemberUniqueName="[Tariflast].[Tariflast].[All]" allUniqueName="[Tariflast].[Tariflast].[All]" dimensionUniqueName="[Tariflast]" displayFolder="" count="0" memberValueDatatype="130" unbalanced="0"/>
    <cacheHierarchy uniqueName="[Timer].[Time]" caption="Time" attribute="1" defaultMemberUniqueName="[Timer].[Time].[All]" allUniqueName="[Timer].[Time].[All]" dimensionUniqueName="[Timer]" displayFolder="" count="0" memberValueDatatype="20" unbalanced="0"/>
    <cacheHierarchy uniqueName="[Timer].[TimeText]" caption="TimeText" attribute="1" defaultMemberUniqueName="[Timer].[TimeText].[All]" allUniqueName="[Timer].[TimeText].[All]" dimensionUniqueName="[Timer]" displayFolder="" count="2" memberValueDatatype="130" unbalanced="0">
      <fieldsUsage count="2">
        <fieldUsage x="-1"/>
        <fieldUsage x="6"/>
      </fieldsUsage>
    </cacheHierarchy>
    <cacheHierarchy uniqueName="[TimeTable].[UTCindex]" caption="UTCindex" attribute="1" defaultMemberUniqueName="[TimeTable].[UTCindex].[All]" allUniqueName="[TimeTable].[UTCindex].[All]" dimensionUniqueName="[TimeTable]" displayFolder="" count="0" memberValueDatatype="20" unbalanced="0"/>
    <cacheHierarchy uniqueName="[TimeTable].[DK-Time]" caption="DK-Time" attribute="1" time="1" defaultMemberUniqueName="[TimeTable].[DK-Time].[All]" allUniqueName="[TimeTable].[DK-Time].[All]" dimensionUniqueName="[TimeTable]" displayFolder="" count="2" memberValueDatatype="7" unbalanced="0">
      <fieldsUsage count="2">
        <fieldUsage x="-1"/>
        <fieldUsage x="0"/>
      </fieldsUsage>
    </cacheHierarchy>
    <cacheHierarchy uniqueName="[TimeTable].[Dato]" caption="Dato" attribute="1" time="1" defaultMemberUniqueName="[TimeTable].[Dato].[All]" allUniqueName="[TimeTable].[Dato].[All]" dimensionUniqueName="[TimeTable]" displayFolder="" count="2" memberValueDatatype="7" unbalanced="0">
      <fieldsUsage count="2">
        <fieldUsage x="-1"/>
        <fieldUsage x="5"/>
      </fieldsUsage>
    </cacheHierarchy>
    <cacheHierarchy uniqueName="[TimeTable].[TimeKey]" caption="TimeKey" attribute="1" defaultMemberUniqueName="[TimeTable].[TimeKey].[All]" allUniqueName="[TimeTable].[TimeKey].[All]" dimensionUniqueName="[TimeTable]" displayFolder="" count="0" memberValueDatatype="130" unbalanced="0"/>
    <cacheHierarchy uniqueName="[TimeTable].[DK-Time (År)]" caption="DK-Time (År)" attribute="1" defaultMemberUniqueName="[TimeTable].[DK-Time (År)].[All]" allUniqueName="[TimeTable].[DK-Time (År)].[All]" dimensionUniqueName="[TimeTable]" displayFolder="" count="2" memberValueDatatype="130" unbalanced="0">
      <fieldsUsage count="2">
        <fieldUsage x="-1"/>
        <fieldUsage x="4"/>
      </fieldsUsage>
    </cacheHierarchy>
    <cacheHierarchy uniqueName="[TimeTable].[DK-Time (Måned)]" caption="DK-Time (Måned)" attribute="1" defaultMemberUniqueName="[TimeTable].[DK-Time (Måned)].[All]" allUniqueName="[TimeTable].[DK-Time (Måned)].[All]" dimensionUniqueName="[TimeTable]" displayFolder="" count="2" memberValueDatatype="130" unbalanced="0">
      <fieldsUsage count="2">
        <fieldUsage x="-1"/>
        <fieldUsage x="3"/>
      </fieldsUsage>
    </cacheHierarchy>
    <cacheHierarchy uniqueName="[TimeTable].[DK-Time (Time)]" caption="DK-Time (Time)" attribute="1" defaultMemberUniqueName="[TimeTable].[DK-Time (Time)].[All]" allUniqueName="[TimeTable].[DK-Time (Time)].[All]" dimensionUniqueName="[TimeTable]" displayFolder="" count="0" memberValueDatatype="130" unbalanced="0"/>
    <cacheHierarchy uniqueName="[TimeTable].[Dato (Månedsindeks)]" caption="Dato (Månedsindeks)" attribute="1" defaultMemberUniqueName="[TimeTable].[Dato (Månedsindeks)].[All]" allUniqueName="[TimeTable].[Dato (Månedsindeks)].[All]" dimensionUniqueName="[TimeTable]" displayFolder="" count="0" memberValueDatatype="20" unbalanced="0" hidden="1"/>
    <cacheHierarchy uniqueName="[Measures].[Summen af Ellev Abonnement]" caption="Summen af Ellev Abonnement" measure="1" displayFolder="" measureGroup="Data" count="0">
      <extLst>
        <ext xmlns:x15="http://schemas.microsoft.com/office/spreadsheetml/2010/11/main" uri="{B97F6D7D-B522-45F9-BDA1-12C45D357490}">
          <x15:cacheHierarchy aggregatedColumn="10"/>
        </ext>
      </extLst>
    </cacheHierarchy>
    <cacheHierarchy uniqueName="[Measures].[Summen af Transmissions nettarif]" caption="Summen af Transmissions nettarif" measure="1" displayFolder="" measureGroup="Data" count="0">
      <extLst>
        <ext xmlns:x15="http://schemas.microsoft.com/office/spreadsheetml/2010/11/main" uri="{B97F6D7D-B522-45F9-BDA1-12C45D357490}">
          <x15:cacheHierarchy aggregatedColumn="7"/>
        </ext>
      </extLst>
    </cacheHierarchy>
    <cacheHierarchy uniqueName="[Measures].[Summen af Systemtarif]" caption="Summen af Systemtarif" measure="1" displayFolder="" measureGroup="Data" count="0">
      <extLst>
        <ext xmlns:x15="http://schemas.microsoft.com/office/spreadsheetml/2010/11/main" uri="{B97F6D7D-B522-45F9-BDA1-12C45D357490}">
          <x15:cacheHierarchy aggregatedColumn="8"/>
        </ext>
      </extLst>
    </cacheHierarchy>
    <cacheHierarchy uniqueName="[Measures].[Summen af Pristillæg]" caption="Summen af Pristillæg" measure="1" displayFolder="" measureGroup="Data" count="0">
      <extLst>
        <ext xmlns:x15="http://schemas.microsoft.com/office/spreadsheetml/2010/11/main" uri="{B97F6D7D-B522-45F9-BDA1-12C45D357490}">
          <x15:cacheHierarchy aggregatedColumn="11"/>
        </ext>
      </extLst>
    </cacheHierarchy>
    <cacheHierarchy uniqueName="[Measures].[Summen af Spotpris]" caption="Summen af Spotpris" measure="1" displayFolder="" measureGroup="Data" count="0">
      <extLst>
        <ext xmlns:x15="http://schemas.microsoft.com/office/spreadsheetml/2010/11/main" uri="{B97F6D7D-B522-45F9-BDA1-12C45D357490}">
          <x15:cacheHierarchy aggregatedColumn="2"/>
        </ext>
      </extLst>
    </cacheHierarchy>
    <cacheHierarchy uniqueName="[Measures].[SUM Forbrug]" caption="SUM Forbrug" measure="1" displayFolder="" measureGroup="Data" count="0" oneField="1">
      <fieldsUsage count="1">
        <fieldUsage x="1"/>
      </fieldsUsage>
    </cacheHierarchy>
    <cacheHierarchy uniqueName="[Measures].[SUM Spotpris]" caption="SUM Spotpris" measure="1" displayFolder="" measureGroup="Data" count="0"/>
    <cacheHierarchy uniqueName="[Measures].[SUM Pristillæg]" caption="SUM Pristillæg" measure="1" displayFolder="" measureGroup="Data" count="0"/>
    <cacheHierarchy uniqueName="[Measures].[SUM ellev abonnement]" caption="SUM ellev abonnement" measure="1" displayFolder="" measureGroup="Data" count="0"/>
    <cacheHierarchy uniqueName="[Measures].[SUM Nettarif]" caption="SUM Nettarif" measure="1" displayFolder="" measureGroup="Data" count="0"/>
    <cacheHierarchy uniqueName="[Measures].[SUM Transmissionstarif TSO]" caption="SUM Transmissionstarif TSO" measure="1" displayFolder="" measureGroup="Data" count="0"/>
    <cacheHierarchy uniqueName="[Measures].[SUM Systemtarif TSO]" caption="SUM Systemtarif TSO" measure="1" displayFolder="" measureGroup="Data" count="0"/>
    <cacheHierarchy uniqueName="[Measures].[SUM Systemabonnement TSO]" caption="SUM Systemabonnement TSO" measure="1" displayFolder="" measureGroup="Data" count="0"/>
    <cacheHierarchy uniqueName="[Measures].[SUM Elafgift]" caption="SUM Elafgift" measure="1" displayFolder="" measureGroup="Data" count="0"/>
    <cacheHierarchy uniqueName="[Measures].[SUM Netabonnement]" caption="SUM Netabonnement" measure="1" displayFolder="" measureGroup="Data" count="0"/>
    <cacheHierarchy uniqueName="[Measures].[SUM TSO]" caption="SUM TSO" measure="1" displayFolder="" measureGroup="Data" count="0"/>
    <cacheHierarchy uniqueName="[Measures].[SUM Elleverandør]" caption="SUM Elleverandør" measure="1" displayFolder="" measureGroup="Data" count="0"/>
    <cacheHierarchy uniqueName="[Measures].[SUM DSO]" caption="SUM DSO" measure="1" displayFolder="" measureGroup="Data" count="0"/>
    <cacheHierarchy uniqueName="[Measures].[TOTAL Variabel timepris inkl. elafgift]" caption="TOTAL Variabel timepris inkl. elafgift" measure="1" displayFolder="" measureGroup="Data" count="0"/>
    <cacheHierarchy uniqueName="[Measures].[TOTAL beløb pr. time u. moms]" caption="TOTAL beløb pr. time u. moms" measure="1" displayFolder="" measureGroup="Data" count="0"/>
    <cacheHierarchy uniqueName="[Measures].[TOTAL beløb]" caption="TOTAL beløb" measure="1" displayFolder="" measureGroup="Data" count="0"/>
    <cacheHierarchy uniqueName="[Measures].[GNS beløb pr. time]" caption="GNS beløb pr. time" measure="1" displayFolder="" measureGroup="Data" count="0"/>
    <cacheHierarchy uniqueName="[Measures].[Min.dato]" caption="Min.dato" measure="1" displayFolder="" measureGroup="TimeTable" count="0"/>
    <cacheHierarchy uniqueName="[Measures].[max.dato]" caption="max.dato" measure="1" displayFolder="" measureGroup="TimeTable" count="0"/>
    <cacheHierarchy uniqueName="[Measures].[Nyeste version]" caption="Nyeste version" measure="1" displayFolder="" measureGroup="Data" count="0"/>
    <cacheHierarchy uniqueName="[Measures].[GNS Spotpris]" caption="GNS Spotpris" measure="1" displayFolder="" measureGroup="Data" count="0"/>
    <cacheHierarchy uniqueName="[Measures].[GNS SUM Spotpris]" caption="GNS SUM Spotpris" measure="1" displayFolder="" measureGroup="Data" count="0"/>
    <cacheHierarchy uniqueName="[Measures].[GNS variabel timepris inkl. elafgift og moms]" caption="GNS variabel timepris inkl. elafgift og moms" measure="1" displayFolder="" measureGroup="Data" count="0"/>
    <cacheHierarchy uniqueName="[Measures].[TOTAL beløb pr. time inkl moms]" caption="TOTAL beløb pr. time inkl moms" measure="1" displayFolder="" measureGroup="Data" count="0"/>
    <cacheHierarchy uniqueName="[Measures].[E18 SUM Overskudsproduktion]" caption="E18 SUM Overskudsproduktion" measure="1" displayFolder="" measureGroup="E18_Data" count="0"/>
    <cacheHierarchy uniqueName="[Measures].[E18 SUM Spotpris]" caption="E18 SUM Spotpris" measure="1" displayFolder="" measureGroup="Data" count="0"/>
    <cacheHierarchy uniqueName="[Measures].[E18 SUM Ellev prod.abonnement]" caption="E18 SUM Ellev prod.abonnement" measure="1" displayFolder="" measureGroup="E18_Data" count="0"/>
    <cacheHierarchy uniqueName="[Measures].[E18 SUM Pristillæg]" caption="E18 SUM Pristillæg" measure="1" displayFolder="" measureGroup="E18_Data" count="0"/>
    <cacheHierarchy uniqueName="[Measures].[E18 SUM DSO Indfødningstarif]" caption="E18 SUM DSO Indfødningstarif" measure="1" displayFolder="" measureGroup="E18_Data" count="0"/>
    <cacheHierarchy uniqueName="[Measures].[E18 SUM TSO Indfødningstarif]" caption="E18 SUM TSO Indfødningstarif" measure="1" displayFolder="" measureGroup="E18_Data" count="0"/>
    <cacheHierarchy uniqueName="[Measures].[E18 SUM TSO Balancetarif]" caption="E18 SUM TSO Balancetarif" measure="1" displayFolder="" measureGroup="E18_Data" count="0"/>
    <cacheHierarchy uniqueName="[Measures].[E18 TOTAL Variabel afregningspris ekskl. moms]" caption="E18 TOTAL Variabel afregningspris ekskl. moms" measure="1" displayFolder="" measureGroup="E18_Data" count="0"/>
    <cacheHierarchy uniqueName="[Measures].[E18 TOTAL afregningspris inkl. moms]" caption="E18 TOTAL afregningspris inkl. moms" measure="1" displayFolder="" measureGroup="E18_Data" count="0"/>
    <cacheHierarchy uniqueName="[Measures].[E18 TOTAL Afregningsbeløb pr. time inkl. moms]" caption="E18 TOTAL Afregningsbeløb pr. time inkl. moms" measure="1" displayFolder="" measureGroup="E18_Data" count="0"/>
    <cacheHierarchy uniqueName="[Measures].[TOTAL Variabel timepris ekskl. elafgift inkl. moms]" caption="TOTAL Variabel timepris ekskl. elafgift inkl. moms" measure="1" displayFolder="" measureGroup="Data" count="0"/>
    <cacheHierarchy uniqueName="[Measures].[E18 SUM Negativ Overskudsproduktion]" caption="E18 SUM Negativ Overskudsproduktion" measure="1" displayFolder="" measureGroup="E18_Data" count="0"/>
    <cacheHierarchy uniqueName="[Measures].[GNS forbrug pr. døgn]" caption="GNS forbrug pr. døgn" measure="1" displayFolder="" measureGroup="Data" count="0"/>
    <cacheHierarchy uniqueName="[Measures].[E18 GNS produktion pr. døgn]" caption="E18 GNS produktion pr. døgn" measure="1" displayFolder="" measureGroup="E18_Data" count="0"/>
    <cacheHierarchy uniqueName="[Measures].[GNS omkostning pr. døgn]" caption="GNS omkostning pr. døgn" measure="1" displayFolder="" measureGroup="Data" count="0"/>
    <cacheHierarchy uniqueName="[Measures].[GNS Variabel timepris ekskl. elafgift m. moms]" caption="GNS Variabel timepris ekskl. elafgift m. moms" measure="1" displayFolder="" measureGroup="Data" count="0"/>
    <cacheHierarchy uniqueName="[Measures].[TOTAL beløb pr. time u. elafgift u. moms]" caption="TOTAL beløb pr. time u. elafgift u. moms" measure="1" displayFolder="" measureGroup="Data" count="0"/>
    <cacheHierarchy uniqueName="[Measures].[TOTAL beløb pr. time u. elafgift m. moms]" caption="TOTAL beløb pr. time u. elafgift m. moms" measure="1" displayFolder="" measureGroup="Data" count="0" oneField="1">
      <fieldsUsage count="1">
        <fieldUsage x="2"/>
      </fieldsUsage>
    </cacheHierarchy>
    <cacheHierarchy uniqueName="[Measures].[PowerLimitPercent]" caption="PowerLimitPercent" measure="1" displayFolder="" measureGroup="Data" count="0"/>
    <cacheHierarchy uniqueName="[Measures].[Antal måneder]" caption="Antal måneder" measure="1" displayFolder="" measureGroup="TimeTable" count="0"/>
    <cacheHierarchy uniqueName="[Measures].[RANK Beløb]" caption="RANK Beløb" measure="1" displayFolder="" measureGroup="Data" count="0"/>
    <cacheHierarchy uniqueName="[Measures].[RANK Forbrug]" caption="RANK Forbrug" measure="1" displayFolder="" measureGroup="Data" count="0"/>
    <cacheHierarchy uniqueName="[Measures].[__XL_Count Data]" caption="__XL_Count Data" measure="1" displayFolder="" measureGroup="Data" count="0" hidden="1"/>
    <cacheHierarchy uniqueName="[Measures].[__XL_Count Tariflast]" caption="__XL_Count Tariflast" measure="1" displayFolder="" measureGroup="Tariflast" count="0" hidden="1"/>
    <cacheHierarchy uniqueName="[Measures].[__XL_Count TimeTable]" caption="__XL_Count TimeTable" measure="1" displayFolder="" measureGroup="TimeTable" count="0" hidden="1"/>
    <cacheHierarchy uniqueName="[Measures].[__XL_Count nyeste_version]" caption="__XL_Count nyeste_version" measure="1" displayFolder="" measureGroup="nyeste_version" count="0" hidden="1"/>
    <cacheHierarchy uniqueName="[Measures].[__XL_Count Timer]" caption="__XL_Count Timer" measure="1" displayFolder="" measureGroup="Timer" count="0" hidden="1"/>
    <cacheHierarchy uniqueName="[Measures].[__XL_Count E18_Data]" caption="__XL_Count E18_Data" measure="1" displayFolder="" measureGroup="E18_Data" count="0" hidden="1"/>
    <cacheHierarchy uniqueName="[Measures].[__XL_Count Eloverblik_timeseries]" caption="__XL_Count Eloverblik_timeseries" measure="1" displayFolder="" measureGroup="Eloverblik_timeseries" count="0" hidden="1"/>
    <cacheHierarchy uniqueName="[Measures].[__XL_Count E18_Eloverblik_timeseries]" caption="__XL_Count E18_Eloverblik_timeseries" measure="1" displayFolder="" measureGroup="E18_Eloverblik_timeseries" count="0" hidden="1"/>
    <cacheHierarchy uniqueName="[Measures].[__XL_Count PowerLimit]" caption="__XL_Count PowerLimit" measure="1" displayFolder="" measureGroup="PowerLimit" count="0" hidden="1"/>
    <cacheHierarchy uniqueName="[Measures].[__No measures defined]" caption="__No measures defined" measure="1" displayFolder="" count="0" hidden="1"/>
  </cacheHierarchies>
  <kpis count="0"/>
  <dimensions count="10">
    <dimension name="Data" uniqueName="[Data]" caption="Data"/>
    <dimension name="E18_Data" uniqueName="[E18_Data]" caption="E18_Data"/>
    <dimension name="E18_Eloverblik_timeseries" uniqueName="[E18_Eloverblik_timeseries]" caption="E18_Eloverblik_timeseries"/>
    <dimension name="Eloverblik_timeseries" uniqueName="[Eloverblik_timeseries]" caption="Eloverblik_timeseries"/>
    <dimension measure="1" name="Measures" uniqueName="[Measures]" caption="Measures"/>
    <dimension name="nyeste_version" uniqueName="[nyeste_version]" caption="nyeste_version"/>
    <dimension name="PowerLimit" uniqueName="[PowerLimit]" caption="PowerLimit"/>
    <dimension name="Tariflast" uniqueName="[Tariflast]" caption="Tariflast"/>
    <dimension name="Timer" uniqueName="[Timer]" caption="Timer"/>
    <dimension name="TimeTable" uniqueName="[TimeTable]" caption="TimeTable"/>
  </dimensions>
  <measureGroups count="9">
    <measureGroup name="Data" caption="Data"/>
    <measureGroup name="E18_Data" caption="E18_Data"/>
    <measureGroup name="E18_Eloverblik_timeseries" caption="E18_Eloverblik_timeseries"/>
    <measureGroup name="Eloverblik_timeseries" caption="Eloverblik_timeseries"/>
    <measureGroup name="nyeste_version" caption="nyeste_version"/>
    <measureGroup name="PowerLimit" caption="PowerLimit"/>
    <measureGroup name="Tariflast" caption="Tariflast"/>
    <measureGroup name="Timer" caption="Timer"/>
    <measureGroup name="TimeTable" caption="TimeTable"/>
  </measureGroups>
  <maps count="19">
    <map measureGroup="0" dimension="0"/>
    <map measureGroup="0" dimension="7"/>
    <map measureGroup="0" dimension="8"/>
    <map measureGroup="0" dimension="9"/>
    <map measureGroup="1" dimension="1"/>
    <map measureGroup="1" dimension="8"/>
    <map measureGroup="1" dimension="9"/>
    <map measureGroup="2" dimension="2"/>
    <map measureGroup="2" dimension="8"/>
    <map measureGroup="2" dimension="9"/>
    <map measureGroup="3" dimension="3"/>
    <map measureGroup="3" dimension="8"/>
    <map measureGroup="3" dimension="9"/>
    <map measureGroup="4" dimension="5"/>
    <map measureGroup="5" dimension="6"/>
    <map measureGroup="6" dimension="7"/>
    <map measureGroup="7" dimension="8"/>
    <map measureGroup="8" dimension="8"/>
    <map measureGroup="8" dimension="9"/>
  </maps>
  <extLst>
    <ext xmlns:x14="http://schemas.microsoft.com/office/spreadsheetml/2009/9/main" uri="{725AE2AE-9491-48be-B2B4-4EB974FC3084}">
      <x14:pivotCacheDefinition pivotCacheId="839013579" supportSubqueryNonVisual="1" supportSubqueryCalcMem="1" supportAddCalcMems="1"/>
    </ext>
    <ext xmlns:x15="http://schemas.microsoft.com/office/spreadsheetml/2010/11/main" uri="{ABF5C744-AB39-4b91-8756-CFA1BBC848D5}">
      <x15:pivotCacheIdVersion cacheIdSupportedVersion="6" cacheIdCreatedVersion="7"/>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6D4091E-C7FB-4890-BC5E-57DCED4AB9FB}" name="PivotChartTable7" cacheId="6" applyNumberFormats="0" applyBorderFormats="0" applyFontFormats="0" applyPatternFormats="0" applyAlignmentFormats="0" applyWidthHeightFormats="1" dataCaption="Værdier" updatedVersion="8" minRefreshableVersion="3" useAutoFormatting="1" subtotalHiddenItems="1" itemPrintTitles="1" createdVersion="8" indent="0" outline="1" outlineData="1" multipleFieldFilters="0" chartFormat="10">
  <location ref="A1:C7" firstHeaderRow="0" firstDataRow="1" firstDataCol="1"/>
  <pivotFields count="7">
    <pivotField dataField="1" subtotalTop="0" showAll="0" defaultSubtotal="0"/>
    <pivotField axis="axisRow" allDrilled="1" subtotalTop="0" showAll="0" measureFilter="1" sortType="ascending" defaultSubtotal="0" defaultAttributeDrillState="1">
      <items count="5">
        <item x="0"/>
        <item x="1"/>
        <item x="2"/>
        <item x="3"/>
        <item x="4"/>
      </items>
      <autoSortScope>
        <pivotArea dataOnly="0" outline="0" fieldPosition="0">
          <references count="1">
            <reference field="4294967294" count="1" selected="0">
              <x v="0"/>
            </reference>
          </references>
        </pivotArea>
      </autoSortScope>
    </pivotField>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s>
  <rowFields count="1">
    <field x="1"/>
  </rowFields>
  <rowItems count="6">
    <i>
      <x v="1"/>
    </i>
    <i>
      <x/>
    </i>
    <i>
      <x v="3"/>
    </i>
    <i>
      <x v="2"/>
    </i>
    <i>
      <x v="4"/>
    </i>
    <i t="grand">
      <x/>
    </i>
  </rowItems>
  <colFields count="1">
    <field x="-2"/>
  </colFields>
  <colItems count="2">
    <i>
      <x/>
    </i>
    <i i="1">
      <x v="1"/>
    </i>
  </colItems>
  <dataFields count="2">
    <dataField fld="0" subtotal="count" baseField="0" baseItem="0"/>
    <dataField fld="2" subtotal="count" baseField="0" baseItem="0"/>
  </dataFields>
  <chartFormats count="4">
    <chartFormat chart="0" format="0" series="1">
      <pivotArea type="data" outline="0" fieldPosition="0">
        <references count="1">
          <reference field="4294967294" count="1" selected="0">
            <x v="0"/>
          </reference>
        </references>
      </pivotArea>
    </chartFormat>
    <chartFormat chart="0" format="4" series="1">
      <pivotArea type="data" outline="0" fieldPosition="0">
        <references count="1">
          <reference field="4294967294" count="1" selected="0">
            <x v="1"/>
          </reference>
        </references>
      </pivotArea>
    </chartFormat>
    <chartFormat chart="7" format="7" series="1">
      <pivotArea type="data" outline="0" fieldPosition="0">
        <references count="1">
          <reference field="4294967294" count="1" selected="0">
            <x v="0"/>
          </reference>
        </references>
      </pivotArea>
    </chartFormat>
    <chartFormat chart="7" format="8" series="1">
      <pivotArea type="data" outline="0" fieldPosition="0">
        <references count="1">
          <reference field="4294967294" count="1" selected="0">
            <x v="1"/>
          </reference>
        </references>
      </pivotArea>
    </chartFormat>
  </chartFormats>
  <pivotHierarchies count="103">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filters count="1">
    <filter fld="1" type="count" id="4" iMeasureHier="89">
      <autoFilter ref="A1">
        <filterColumn colId="0">
          <top10 val="5" filterVal="5"/>
        </filterColumn>
      </autoFilter>
    </filter>
  </filters>
  <rowHierarchiesUsage count="1">
    <rowHierarchyUsage hierarchyUsage="35"/>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C510F80B-63DE-4267-81D5-13C33094786E}">
      <x15:pivotTableServerFormats count="2">
        <x15:serverFormat format="0.00 %;-0.00 %;0.00 %"/>
        <x15:serverFormat format=""/>
      </x15:pivotTableServerFormats>
    </ext>
    <ext xmlns:x15="http://schemas.microsoft.com/office/spreadsheetml/2010/11/main" uri="{44433962-1CF7-4059-B4EE-95C3D5FFCF73}">
      <x15:pivotTableData rowCount="6" columnCount="2" cacheId="6562682">
        <x15:pivotRow count="2">
          <x15:c>
            <x15:v>0.16200000000000001</x15:v>
            <x15:x in="0"/>
          </x15:c>
          <x15:c>
            <x15:v>4.05</x15:v>
            <x15:x in="1"/>
          </x15:c>
        </x15:pivotRow>
        <x15:pivotRow count="2">
          <x15:c>
            <x15:v>0.28120000000000001</x15:v>
            <x15:x in="0"/>
          </x15:c>
          <x15:c>
            <x15:v>7.03</x15:v>
            <x15:x in="1"/>
          </x15:c>
        </x15:pivotRow>
        <x15:pivotRow count="2">
          <x15:c>
            <x15:v>0.43959999999999999</x15:v>
            <x15:x in="0"/>
          </x15:c>
          <x15:c>
            <x15:v>10.99</x15:v>
            <x15:x in="1"/>
          </x15:c>
        </x15:pivotRow>
        <x15:pivotRow count="2">
          <x15:c>
            <x15:v>0.44</x15:v>
            <x15:x in="0"/>
          </x15:c>
          <x15:c>
            <x15:v>11</x15:v>
            <x15:x in="1"/>
          </x15:c>
        </x15:pivotRow>
        <x15:pivotRow count="2">
          <x15:c>
            <x15:v>0.44</x15:v>
            <x15:x in="0"/>
          </x15:c>
          <x15:c>
            <x15:v>11</x15:v>
            <x15:x in="1"/>
          </x15:c>
        </x15:pivotRow>
        <x15:pivotRow count="2">
          <x15:c>
            <x15:v>1.7627999999999999</x15:v>
            <x15:x in="0"/>
          </x15:c>
          <x15:c>
            <x15:v>44.07</x15:v>
            <x15:x in="1"/>
          </x15:c>
        </x15:pivotRow>
      </x15:pivotTableData>
    </ext>
    <ext xmlns:x15="http://schemas.microsoft.com/office/spreadsheetml/2010/11/main" uri="{E67621CE-5B39-4880-91FE-76760E9C1902}">
      <x15:pivotTableUISettings>
        <x15:activeTabTopLevelEntity name="[Data]"/>
        <x15:activeTabTopLevelEntity name="[TimeTable]"/>
        <x15:activeTabTopLevelEntity name="[Timer]"/>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E3C87E8C-E6DF-4863-87E0-D26DD1241ACE}" name="PivotChartTable5" cacheId="11" applyNumberFormats="0" applyBorderFormats="0" applyFontFormats="0" applyPatternFormats="0" applyAlignmentFormats="0" applyWidthHeightFormats="1" dataCaption="Værdier" updatedVersion="8" minRefreshableVersion="3" useAutoFormatting="1" subtotalHiddenItems="1" itemPrintTitles="1" createdVersion="8" indent="0" outline="1" outlineData="1" multipleFieldFilters="0" chartFormat="7">
  <location ref="A1:C7" firstHeaderRow="0" firstDataRow="1" firstDataCol="1"/>
  <pivotFields count="7">
    <pivotField axis="axisRow" allDrilled="1" subtotalTop="0" showAll="0" measureFilter="1" sortType="ascending" defaultSubtotal="0" defaultAttributeDrillState="1">
      <items count="5">
        <item x="0"/>
        <item x="1"/>
        <item x="2"/>
        <item x="3"/>
        <item x="4"/>
      </items>
      <autoSortScope>
        <pivotArea dataOnly="0" outline="0" fieldPosition="0">
          <references count="1">
            <reference field="4294967294" count="1" selected="0">
              <x v="1"/>
            </reference>
          </references>
        </pivotArea>
      </autoSortScope>
    </pivotField>
    <pivotField dataField="1" subtotalTop="0" showAll="0" defaultSubtotal="0"/>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s>
  <rowFields count="1">
    <field x="0"/>
  </rowFields>
  <rowItems count="6">
    <i>
      <x v="4"/>
    </i>
    <i>
      <x/>
    </i>
    <i>
      <x v="3"/>
    </i>
    <i>
      <x v="2"/>
    </i>
    <i>
      <x v="1"/>
    </i>
    <i t="grand">
      <x/>
    </i>
  </rowItems>
  <colFields count="1">
    <field x="-2"/>
  </colFields>
  <colItems count="2">
    <i>
      <x/>
    </i>
    <i i="1">
      <x v="1"/>
    </i>
  </colItems>
  <dataFields count="2">
    <dataField fld="1" subtotal="count" baseField="0" baseItem="0"/>
    <dataField fld="2" subtotal="count" baseField="0" baseItem="0"/>
  </dataFields>
  <chartFormats count="2">
    <chartFormat chart="0" format="5" series="1">
      <pivotArea type="data" outline="0" fieldPosition="0">
        <references count="1">
          <reference field="4294967294" count="1" selected="0">
            <x v="0"/>
          </reference>
        </references>
      </pivotArea>
    </chartFormat>
    <chartFormat chart="0" format="7" series="1">
      <pivotArea type="data" outline="0" fieldPosition="0">
        <references count="1">
          <reference field="4294967294" count="1" selected="0">
            <x v="1"/>
          </reference>
        </references>
      </pivotArea>
    </chartFormat>
  </chartFormats>
  <pivotHierarchies count="103">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filters count="1">
    <filter fld="0" type="valueLessThanOrEqual" id="3" iMeasureHier="91">
      <autoFilter ref="A1">
        <filterColumn colId="0">
          <customFilters>
            <customFilter operator="lessThanOrEqual" val="5"/>
          </customFilters>
        </filterColumn>
      </autoFilter>
    </filter>
  </filters>
  <rowHierarchiesUsage count="1">
    <rowHierarchyUsage hierarchyUsage="35"/>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C510F80B-63DE-4267-81D5-13C33094786E}">
      <x15:pivotTableServerFormats count="1">
        <x15:serverFormat format=""/>
      </x15:pivotTableServerFormats>
    </ext>
    <ext xmlns:x15="http://schemas.microsoft.com/office/spreadsheetml/2010/11/main" uri="{44433962-1CF7-4059-B4EE-95C3D5FFCF73}">
      <x15:pivotTableData rowCount="6" columnCount="2" cacheId="839013579">
        <x15:pivotRow count="2">
          <x15:c>
            <x15:v>2.29</x15:v>
            <x15:x in="0"/>
          </x15:c>
          <x15:c>
            <x15:v>8.3539200000000005</x15:v>
            <x15:x in="0"/>
          </x15:c>
        </x15:pivotRow>
        <x15:pivotRow count="2">
          <x15:c>
            <x15:v>7.03</x15:v>
            <x15:x in="0"/>
          </x15:c>
          <x15:c>
            <x15:v>10.34113</x15:v>
            <x15:x in="0"/>
          </x15:c>
        </x15:pivotRow>
        <x15:pivotRow count="2">
          <x15:c>
            <x15:v>11</x15:v>
            <x15:x in="0"/>
          </x15:c>
          <x15:c>
            <x15:v>12.7545</x15:v>
            <x15:x in="0"/>
          </x15:c>
        </x15:pivotRow>
        <x15:pivotRow count="2">
          <x15:c>
            <x15:v>10.99</x15:v>
            <x15:x in="0"/>
          </x15:c>
          <x15:c>
            <x15:v>12.981937500000001</x15:v>
            <x15:x in="0"/>
          </x15:c>
        </x15:pivotRow>
        <x15:pivotRow count="2">
          <x15:c>
            <x15:v>11</x15:v>
            <x15:x in="0"/>
          </x15:c>
          <x15:c>
            <x15:v>13.365</x15:v>
            <x15:x in="0"/>
          </x15:c>
        </x15:pivotRow>
        <x15:pivotRow count="2">
          <x15:c>
            <x15:v>42.31</x15:v>
            <x15:x in="0"/>
          </x15:c>
          <x15:c>
            <x15:v>57.796487499999998</x15:v>
            <x15:x in="0"/>
          </x15:c>
        </x15:pivotRow>
      </x15:pivotTableData>
    </ext>
    <ext xmlns:x15="http://schemas.microsoft.com/office/spreadsheetml/2010/11/main" uri="{E67621CE-5B39-4880-91FE-76760E9C1902}">
      <x15:pivotTableUISettings>
        <x15:activeTabTopLevelEntity name="[TimeTable]"/>
        <x15:activeTabTopLevelEntity name="[Data]"/>
        <x15:activeTabTopLevelEntity name="[Timer]"/>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8C52C1CB-F1A0-4E06-A1F7-277E7C2BEF0A}" name="PivotChartTable4" cacheId="10" applyNumberFormats="0" applyBorderFormats="0" applyFontFormats="0" applyPatternFormats="0" applyAlignmentFormats="0" applyWidthHeightFormats="1" dataCaption="Værdier" updatedVersion="8" minRefreshableVersion="3" useAutoFormatting="1" subtotalHiddenItems="1" itemPrintTitles="1" createdVersion="8" indent="0" outline="1" outlineData="1" multipleFieldFilters="0" chartFormat="7">
  <location ref="A1:C8" firstHeaderRow="0" firstDataRow="1" firstDataCol="1"/>
  <pivotFields count="7">
    <pivotField axis="axisRow" allDrilled="1" subtotalTop="0" showAll="0" measureFilter="1" sortType="ascending" defaultSubtotal="0" defaultAttributeDrillState="1">
      <items count="6">
        <item x="0"/>
        <item x="1"/>
        <item x="2"/>
        <item x="3"/>
        <item x="4"/>
        <item x="5"/>
      </items>
      <autoSortScope>
        <pivotArea dataOnly="0" outline="0" fieldPosition="0">
          <references count="1">
            <reference field="4294967294" count="1" selected="0">
              <x v="1"/>
            </reference>
          </references>
        </pivotArea>
      </autoSortScope>
    </pivotField>
    <pivotField dataField="1" subtotalTop="0" showAll="0" defaultSubtotal="0"/>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s>
  <rowFields count="1">
    <field x="0"/>
  </rowFields>
  <rowItems count="7">
    <i>
      <x/>
    </i>
    <i>
      <x v="2"/>
    </i>
    <i>
      <x v="1"/>
    </i>
    <i>
      <x v="4"/>
    </i>
    <i>
      <x v="3"/>
    </i>
    <i>
      <x v="5"/>
    </i>
    <i t="grand">
      <x/>
    </i>
  </rowItems>
  <colFields count="1">
    <field x="-2"/>
  </colFields>
  <colItems count="2">
    <i>
      <x/>
    </i>
    <i i="1">
      <x v="1"/>
    </i>
  </colItems>
  <dataFields count="2">
    <dataField fld="2" subtotal="count" baseField="0" baseItem="0"/>
    <dataField fld="1" subtotal="count" baseField="0" baseItem="0"/>
  </dataFields>
  <chartFormats count="2">
    <chartFormat chart="0" format="4" series="1">
      <pivotArea type="data" outline="0" fieldPosition="0">
        <references count="1">
          <reference field="4294967294" count="1" selected="0">
            <x v="1"/>
          </reference>
        </references>
      </pivotArea>
    </chartFormat>
    <chartFormat chart="0" format="7" series="1">
      <pivotArea type="data" outline="0" fieldPosition="0">
        <references count="1">
          <reference field="4294967294" count="1" selected="0">
            <x v="0"/>
          </reference>
        </references>
      </pivotArea>
    </chartFormat>
  </chartFormats>
  <pivotHierarchies count="103">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filters count="1">
    <filter fld="0" type="valueLessThanOrEqual" id="4" iMeasureHier="92">
      <autoFilter ref="A1">
        <filterColumn colId="0">
          <customFilters>
            <customFilter operator="lessThanOrEqual" val="5"/>
          </customFilters>
        </filterColumn>
      </autoFilter>
    </filter>
  </filters>
  <rowHierarchiesUsage count="1">
    <rowHierarchyUsage hierarchyUsage="35"/>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C510F80B-63DE-4267-81D5-13C33094786E}">
      <x15:pivotTableServerFormats count="1">
        <x15:serverFormat format=""/>
      </x15:pivotTableServerFormats>
    </ext>
    <ext xmlns:x15="http://schemas.microsoft.com/office/spreadsheetml/2010/11/main" uri="{44433962-1CF7-4059-B4EE-95C3D5FFCF73}">
      <x15:pivotTableData rowCount="7" columnCount="2" cacheId="916902851">
        <x15:pivotRow count="2">
          <x15:c>
            <x15:v>6.01024125</x15:v>
            <x15:x in="0"/>
          </x15:c>
          <x15:c>
            <x15:v>4.03</x15:v>
            <x15:x in="0"/>
          </x15:c>
        </x15:pivotRow>
        <x15:pivotRow count="2">
          <x15:c>
            <x15:v>5.9762812500000004</x15:v>
            <x15:x in="0"/>
          </x15:c>
          <x15:c>
            <x15:v>4.05</x15:v>
            <x15:x in="0"/>
          </x15:c>
        </x15:pivotRow>
        <x15:pivotRow count="2">
          <x15:c>
            <x15:v>10.34113</x15:v>
            <x15:x in="0"/>
          </x15:c>
          <x15:c>
            <x15:v>7.03</x15:v>
            <x15:x in="0"/>
          </x15:c>
        </x15:pivotRow>
        <x15:pivotRow count="2">
          <x15:c>
            <x15:v>12.981937500000001</x15:v>
            <x15:x in="0"/>
          </x15:c>
          <x15:c>
            <x15:v>10.99</x15:v>
            <x15:x in="0"/>
          </x15:c>
        </x15:pivotRow>
        <x15:pivotRow count="2">
          <x15:c>
            <x15:v>13.365</x15:v>
            <x15:x in="0"/>
          </x15:c>
          <x15:c>
            <x15:v>11</x15:v>
            <x15:x in="0"/>
          </x15:c>
        </x15:pivotRow>
        <x15:pivotRow count="2">
          <x15:c>
            <x15:v>12.7545</x15:v>
            <x15:x in="0"/>
          </x15:c>
          <x15:c>
            <x15:v>11</x15:v>
            <x15:x in="0"/>
          </x15:c>
        </x15:pivotRow>
        <x15:pivotRow count="2">
          <x15:c>
            <x15:v>61.429090000000002</x15:v>
            <x15:x in="0"/>
          </x15:c>
          <x15:c>
            <x15:v>48.1</x15:v>
            <x15:x in="0"/>
          </x15:c>
        </x15:pivotRow>
      </x15:pivotTableData>
    </ext>
    <ext xmlns:x15="http://schemas.microsoft.com/office/spreadsheetml/2010/11/main" uri="{E67621CE-5B39-4880-91FE-76760E9C1902}">
      <x15:pivotTableUISettings>
        <x15:activeTabTopLevelEntity name="[TimeTable]"/>
        <x15:activeTabTopLevelEntity name="[Data]"/>
        <x15:activeTabTopLevelEntity name="[Timer]"/>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139DC5E0-7438-4E6C-BCB6-47FC4662A0AD}" name="PivotChartTable2" cacheId="8" applyNumberFormats="0" applyBorderFormats="0" applyFontFormats="0" applyPatternFormats="0" applyAlignmentFormats="0" applyWidthHeightFormats="1" dataCaption="Værdier" updatedVersion="8" minRefreshableVersion="3" useAutoFormatting="1" subtotalHiddenItems="1" itemPrintTitles="1" createdVersion="8" indent="0" outline="1" outlineData="1" multipleFieldFilters="0" chartFormat="4">
  <location ref="A1:B2" firstHeaderRow="0" firstDataRow="1" firstDataCol="0"/>
  <pivotFields count="6">
    <pivotField dataField="1" subtotalTop="0" showAll="0" defaultSubtotal="0"/>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s>
  <rowItems count="1">
    <i/>
  </rowItems>
  <colFields count="1">
    <field x="-2"/>
  </colFields>
  <colItems count="2">
    <i>
      <x/>
    </i>
    <i i="1">
      <x v="1"/>
    </i>
  </colItems>
  <dataFields count="2">
    <dataField name="Gennemsnits-spotpris" fld="0" subtotal="count" baseField="0" baseItem="0"/>
    <dataField fld="1" subtotal="count" baseField="0" baseItem="0"/>
  </dataFields>
  <chartFormats count="3">
    <chartFormat chart="0" format="0" series="1">
      <pivotArea type="data" outline="0" fieldPosition="0">
        <references count="1">
          <reference field="4294967294" count="1" selected="0">
            <x v="0"/>
          </reference>
        </references>
      </pivotArea>
    </chartFormat>
    <chartFormat chart="0" format="3" series="1">
      <pivotArea type="data" outline="0" fieldPosition="0">
        <references count="1">
          <reference field="4294967294" count="1" selected="0">
            <x v="1"/>
          </reference>
        </references>
      </pivotArea>
    </chartFormat>
    <chartFormat chart="0" format="4">
      <pivotArea type="data" outline="0" fieldPosition="0">
        <references count="1">
          <reference field="4294967294" count="1" selected="0">
            <x v="1"/>
          </reference>
        </references>
      </pivotArea>
    </chartFormat>
  </chartFormats>
  <pivotHierarchies count="103">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Gennemsnits-spotpris"/>
    <pivotHierarchy dragToRow="0" dragToCol="0" dragToPage="0" dragToData="1" caption="Din gennemsnitlige strømpri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C510F80B-63DE-4267-81D5-13C33094786E}">
      <x15:pivotTableServerFormats count="1">
        <x15:serverFormat format=""/>
      </x15:pivotTableServerFormats>
    </ext>
    <ext xmlns:x15="http://schemas.microsoft.com/office/spreadsheetml/2010/11/main" uri="{44433962-1CF7-4059-B4EE-95C3D5FFCF73}">
      <x15:pivotTableData rowCount="1" columnCount="2" cacheId="862339113">
        <x15:pivotRow count="2">
          <x15:c>
            <x15:v>0.70469416666666618</x15:v>
            <x15:x in="0"/>
          </x15:c>
          <x15:c>
            <x15:v>0.73150494539977418</x15:v>
            <x15:x in="0"/>
          </x15:c>
        </x15:pivotRow>
      </x15:pivotTableData>
    </ext>
    <ext xmlns:x15="http://schemas.microsoft.com/office/spreadsheetml/2010/11/main" uri="{E67621CE-5B39-4880-91FE-76760E9C1902}">
      <x15:pivotTableUISettings>
        <x15:activeTabTopLevelEntity name="[Data]"/>
        <x15:activeTabTopLevelEntity name="[TimeTable]"/>
        <x15:activeTabTopLevelEntity name="[Timer]"/>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530BC34-E1AB-45FD-BB47-E344A236F3DB}" name="PivotChartTable1" cacheId="9" applyNumberFormats="0" applyBorderFormats="0" applyFontFormats="0" applyPatternFormats="0" applyAlignmentFormats="0" applyWidthHeightFormats="1" dataCaption="Værdier" updatedVersion="8" minRefreshableVersion="3" useAutoFormatting="1" subtotalHiddenItems="1" itemPrintTitles="1" createdVersion="8" indent="0" outline="1" outlineData="1" multipleFieldFilters="0" chartFormat="114">
  <location ref="A1:C26" firstHeaderRow="0" firstDataRow="1" firstDataCol="1"/>
  <pivotFields count="6">
    <pivotField axis="axisRow" allDrilled="1" subtotalTop="0" showAll="0" dataSourceSort="1" defaultSubtotal="0" defaultAttributeDrillState="1">
      <items count="24">
        <item x="0"/>
        <item x="1"/>
        <item x="2"/>
        <item x="3"/>
        <item x="4"/>
        <item x="5"/>
        <item x="6"/>
        <item x="7"/>
        <item x="8"/>
        <item x="9"/>
        <item x="10"/>
        <item x="11"/>
        <item x="12"/>
        <item x="13"/>
        <item x="14"/>
        <item x="15"/>
        <item x="16"/>
        <item x="17"/>
        <item x="18"/>
        <item x="19"/>
        <item x="20"/>
        <item x="21"/>
        <item x="22"/>
        <item x="23"/>
      </items>
    </pivotField>
    <pivotField dataField="1" subtotalTop="0" showAll="0" defaultSubtotal="0"/>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s>
  <rowFields count="1">
    <field x="0"/>
  </rowFields>
  <rowItems count="25">
    <i>
      <x/>
    </i>
    <i>
      <x v="1"/>
    </i>
    <i>
      <x v="2"/>
    </i>
    <i>
      <x v="3"/>
    </i>
    <i>
      <x v="4"/>
    </i>
    <i>
      <x v="5"/>
    </i>
    <i>
      <x v="6"/>
    </i>
    <i>
      <x v="7"/>
    </i>
    <i>
      <x v="8"/>
    </i>
    <i>
      <x v="9"/>
    </i>
    <i>
      <x v="10"/>
    </i>
    <i>
      <x v="11"/>
    </i>
    <i>
      <x v="12"/>
    </i>
    <i>
      <x v="13"/>
    </i>
    <i>
      <x v="14"/>
    </i>
    <i>
      <x v="15"/>
    </i>
    <i>
      <x v="16"/>
    </i>
    <i>
      <x v="17"/>
    </i>
    <i>
      <x v="18"/>
    </i>
    <i>
      <x v="19"/>
    </i>
    <i>
      <x v="20"/>
    </i>
    <i>
      <x v="21"/>
    </i>
    <i>
      <x v="22"/>
    </i>
    <i>
      <x v="23"/>
    </i>
    <i t="grand">
      <x/>
    </i>
  </rowItems>
  <colFields count="1">
    <field x="-2"/>
  </colFields>
  <colItems count="2">
    <i>
      <x/>
    </i>
    <i i="1">
      <x v="1"/>
    </i>
  </colItems>
  <dataFields count="2">
    <dataField name="Forbrug (kWh)" fld="1" subtotal="count" baseField="0" baseItem="9"/>
    <dataField fld="2" subtotal="count" baseField="0" baseItem="9"/>
  </dataFields>
  <chartFormats count="2">
    <chartFormat chart="0" format="31" series="1">
      <pivotArea type="data" outline="0" fieldPosition="0">
        <references count="1">
          <reference field="4294967294" count="1" selected="0">
            <x v="0"/>
          </reference>
        </references>
      </pivotArea>
    </chartFormat>
    <chartFormat chart="0" format="37" series="1">
      <pivotArea type="data" outline="0" fieldPosition="0">
        <references count="1">
          <reference field="4294967294" count="1" selected="0">
            <x v="1"/>
          </reference>
        </references>
      </pivotArea>
    </chartFormat>
  </chartFormats>
  <pivotHierarchies count="103">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caption="Forbrug (kWh)"/>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Din gennemsnitlige timepri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Timepris (kr/kWh)"/>
    <pivotHierarchy dragToRow="0" dragToCol="0" dragToPage="0" dragToData="1"/>
    <pivotHierarchy dragToRow="0" dragToCol="0" dragToPage="0" dragToData="1" caption="Forbrug (kWh)"/>
    <pivotHierarchy dragToRow="0" dragToCol="0" dragToPage="0" dragToData="1"/>
    <pivotHierarchy dragToRow="0" dragToCol="0" dragToPage="0" dragToData="1"/>
    <pivotHierarchy dragToRow="0" dragToCol="0" dragToPage="0" dragToData="1" caption="Timepris (kr/kWh)"/>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33"/>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C510F80B-63DE-4267-81D5-13C33094786E}">
      <x15:pivotTableServerFormats count="1">
        <x15:serverFormat format=""/>
      </x15:pivotTableServerFormats>
    </ext>
    <ext xmlns:x15="http://schemas.microsoft.com/office/spreadsheetml/2010/11/main" uri="{44433962-1CF7-4059-B4EE-95C3D5FFCF73}">
      <x15:pivotTableData rowCount="25" columnCount="2" cacheId="248669400">
        <x15:pivotRow count="2">
          <x15:c>
            <x15:v>1.3539999999999999</x15:v>
            <x15:x in="0"/>
          </x15:c>
          <x15:c>
            <x15:v>1.0227999999999999</x15:v>
            <x15:x in="0"/>
          </x15:c>
        </x15:pivotRow>
        <x15:pivotRow count="2">
          <x15:c>
            <x15:v>1.3029999999999999</x15:v>
            <x15:x in="0"/>
          </x15:c>
          <x15:c>
            <x15:v>1.001325</x15:v>
            <x15:x in="0"/>
          </x15:c>
        </x15:pivotRow>
        <x15:pivotRow count="2">
          <x15:c>
            <x15:v>1.296</x15:v>
            <x15:x in="0"/>
          </x15:c>
          <x15:c>
            <x15:v>0.958175</x15:v>
            <x15:x in="0"/>
          </x15:c>
        </x15:pivotRow>
        <x15:pivotRow count="2">
          <x15:c>
            <x15:v>0.55700000000000005</x15:v>
            <x15:x in="0"/>
          </x15:c>
          <x15:c>
            <x15:v>0.93448750000000014</x15:v>
            <x15:x in="0"/>
          </x15:c>
        </x15:pivotRow>
        <x15:pivotRow count="2">
          <x15:c>
            <x15:v>0.20600000000000002</x15:v>
            <x15:x in="0"/>
          </x15:c>
          <x15:c>
            <x15:v>0.91742500000000005</x15:v>
            <x15:x in="0"/>
          </x15:c>
        </x15:pivotRow>
        <x15:pivotRow count="2">
          <x15:c>
            <x15:v>0.19900000000000001</x15:v>
            <x15:x in="0"/>
          </x15:c>
          <x15:c>
            <x15:v>0.9469875000000002</x15:v>
            <x15:x in="0"/>
          </x15:c>
        </x15:pivotRow>
        <x15:pivotRow count="2">
          <x15:c>
            <x15:v>0.20600000000000002</x15:v>
            <x15:x in="0"/>
          </x15:c>
          <x15:c>
            <x15:v>1.3204875</x15:v>
            <x15:x in="0"/>
          </x15:c>
        </x15:pivotRow>
        <x15:pivotRow count="2">
          <x15:c>
            <x15:v>0.36899999999999999</x15:v>
            <x15:x in="0"/>
          </x15:c>
          <x15:c>
            <x15:v>1.44285</x15:v>
            <x15:x in="0"/>
          </x15:c>
        </x15:pivotRow>
        <x15:pivotRow count="2">
          <x15:c>
            <x15:v>0.34799999999999998</x15:v>
            <x15:x in="0"/>
          </x15:c>
          <x15:c>
            <x15:v>1.5838249999999998</x15:v>
            <x15:x in="0"/>
          </x15:c>
        </x15:pivotRow>
        <x15:pivotRow count="2">
          <x15:c>
            <x15:v>0.442</x15:v>
            <x15:x in="0"/>
          </x15:c>
          <x15:c>
            <x15:v>1.6354875</x15:v>
            <x15:x in="0"/>
          </x15:c>
        </x15:pivotRow>
        <x15:pivotRow count="2">
          <x15:c>
            <x15:v>0.73099999999999998</x15:v>
            <x15:x in="0"/>
          </x15:c>
          <x15:c>
            <x15:v>1.6301749999999999</x15:v>
            <x15:x in="0"/>
          </x15:c>
        </x15:pivotRow>
        <x15:pivotRow count="2">
          <x15:c>
            <x15:v>0.97799999999999998</x15:v>
            <x15:x in="0"/>
          </x15:c>
          <x15:c>
            <x15:v>1.6049250000000002</x15:v>
            <x15:x in="0"/>
          </x15:c>
        </x15:pivotRow>
        <x15:pivotRow count="2">
          <x15:c>
            <x15:v>0.48299999999999998</x15:v>
            <x15:x in="0"/>
          </x15:c>
          <x15:c>
            <x15:v>1.5933875</x15:v>
            <x15:x in="0"/>
          </x15:c>
        </x15:pivotRow>
        <x15:pivotRow count="2">
          <x15:c>
            <x15:v>0.495</x15:v>
            <x15:x in="0"/>
          </x15:c>
          <x15:c>
            <x15:v>1.6136874999999999</x15:v>
            <x15:x in="0"/>
          </x15:c>
        </x15:pivotRow>
        <x15:pivotRow count="2">
          <x15:c>
            <x15:v>0.502</x15:v>
            <x15:x in="0"/>
          </x15:c>
          <x15:c>
            <x15:v>1.6772125</x15:v>
            <x15:x in="0"/>
          </x15:c>
        </x15:pivotRow>
        <x15:pivotRow count="2">
          <x15:c>
            <x15:v>0.67199999999999993</x15:v>
            <x15:x in="0"/>
          </x15:c>
          <x15:c>
            <x15:v>1.7584000000000004</x15:v>
            <x15:x in="0"/>
          </x15:c>
        </x15:pivotRow>
        <x15:pivotRow count="2">
          <x15:c>
            <x15:v>0.87899999999999989</x15:v>
            <x15:x in="0"/>
          </x15:c>
          <x15:c>
            <x15:v>1.8469875000000002</x15:v>
            <x15:x in="0"/>
          </x15:c>
        </x15:pivotRow>
        <x15:pivotRow count="2">
          <x15:c>
            <x15:v>1.371</x15:v>
            <x15:x in="0"/>
          </x15:c>
          <x15:c>
            <x15:v>2.7889124999999995</x15:v>
            <x15:x in="0"/>
          </x15:c>
        </x15:pivotRow>
        <x15:pivotRow count="2">
          <x15:c>
            <x15:v>0.84099999999999997</x15:v>
            <x15:x in="0"/>
          </x15:c>
          <x15:c>
            <x15:v>2.7399999999999998</x15:v>
            <x15:x in="0"/>
          </x15:c>
        </x15:pivotRow>
        <x15:pivotRow count="2">
          <x15:c>
            <x15:v>0.51500000000000001</x15:v>
            <x15:x in="0"/>
          </x15:c>
          <x15:c>
            <x15:v>2.5736625000000002</x15:v>
            <x15:x in="0"/>
          </x15:c>
        </x15:pivotRow>
        <x15:pivotRow count="2">
          <x15:c>
            <x15:v>0.52800000000000002</x15:v>
            <x15:x in="0"/>
          </x15:c>
          <x15:c>
            <x15:v>2.4395625000000001</x15:v>
            <x15:x in="0"/>
          </x15:c>
        </x15:pivotRow>
        <x15:pivotRow count="2">
          <x15:c>
            <x15:v>0.51600000000000001</x15:v>
            <x15:x in="0"/>
          </x15:c>
          <x15:c>
            <x15:v>1.4807375000000003</x15:v>
            <x15:x in="0"/>
          </x15:c>
        </x15:pivotRow>
        <x15:pivotRow count="2">
          <x15:c>
            <x15:v>0.42099999999999999</x15:v>
            <x15:x in="0"/>
          </x15:c>
          <x15:c>
            <x15:v>1.4428875000000001</x15:v>
            <x15:x in="0"/>
          </x15:c>
        </x15:pivotRow>
        <x15:pivotRow count="2">
          <x15:c>
            <x15:v>0.72199999999999998</x15:v>
            <x15:x in="0"/>
          </x15:c>
          <x15:c>
            <x15:v>1.3584375000000002</x15:v>
            <x15:x in="0"/>
          </x15:c>
        </x15:pivotRow>
        <x15:pivotRow count="2">
          <x15:c>
            <x15:v>15.934000000000001</x15:v>
            <x15:x in="0"/>
          </x15:c>
          <x15:c>
            <x15:v>1.5963677083333339</x15:v>
            <x15:x in="0"/>
          </x15:c>
        </x15:pivotRow>
      </x15:pivotTableData>
    </ext>
    <ext xmlns:x15="http://schemas.microsoft.com/office/spreadsheetml/2010/11/main" uri="{E67621CE-5B39-4880-91FE-76760E9C1902}">
      <x15:pivotTableUISettings>
        <x15:activeTabTopLevelEntity name="[Timer]"/>
        <x15:activeTabTopLevelEntity name="[Data]"/>
        <x15:activeTabTopLevelEntity name="[TimeTable]"/>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D0419858-A437-48F4-B738-18BF438E5DB2}" name="PivotChartTable6" cacheId="5" applyNumberFormats="0" applyBorderFormats="0" applyFontFormats="0" applyPatternFormats="0" applyAlignmentFormats="0" applyWidthHeightFormats="1" dataCaption="Værdier" updatedVersion="8" minRefreshableVersion="3" useAutoFormatting="1" subtotalHiddenItems="1" itemPrintTitles="1" createdVersion="8" indent="0" outline="1" outlineData="1" multipleFieldFilters="0" chartFormat="15">
  <location ref="A1:C13" firstHeaderRow="0" firstDataRow="1" firstDataCol="1"/>
  <pivotFields count="6">
    <pivotField dataField="1" subtotalTop="0" showAll="0" defaultSubtotal="0"/>
    <pivotField axis="axisRow" allDrilled="1" subtotalTop="0" showAll="0" dataSourceSort="1" defaultSubtotal="0" defaultAttributeDrillState="1">
      <items count="10">
        <item x="0"/>
        <item x="1"/>
        <item x="2"/>
        <item x="3"/>
        <item x="4"/>
        <item x="5"/>
        <item x="6"/>
        <item x="7"/>
        <item x="8"/>
        <item x="9"/>
      </items>
    </pivotField>
    <pivotField axis="axisRow" allDrilled="1" subtotalTop="0" showAll="0" dataSourceSort="1" defaultSubtotal="0" defaultAttributeDrillState="1">
      <items count="1">
        <item x="0"/>
      </items>
    </pivotField>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s>
  <rowFields count="2">
    <field x="2"/>
    <field x="1"/>
  </rowFields>
  <rowItems count="12">
    <i>
      <x/>
    </i>
    <i r="1">
      <x/>
    </i>
    <i r="1">
      <x v="1"/>
    </i>
    <i r="1">
      <x v="2"/>
    </i>
    <i r="1">
      <x v="3"/>
    </i>
    <i r="1">
      <x v="4"/>
    </i>
    <i r="1">
      <x v="5"/>
    </i>
    <i r="1">
      <x v="6"/>
    </i>
    <i r="1">
      <x v="7"/>
    </i>
    <i r="1">
      <x v="8"/>
    </i>
    <i r="1">
      <x v="9"/>
    </i>
    <i t="grand">
      <x/>
    </i>
  </rowItems>
  <colFields count="1">
    <field x="-2"/>
  </colFields>
  <colItems count="2">
    <i>
      <x/>
    </i>
    <i i="1">
      <x v="1"/>
    </i>
  </colItems>
  <dataFields count="2">
    <dataField name="Produktion" fld="3" subtotal="count" baseField="0" baseItem="0"/>
    <dataField name="Forbrug" fld="0" subtotal="count" baseField="0" baseItem="0"/>
  </dataFields>
  <chartFormats count="2">
    <chartFormat chart="0" format="1" series="1">
      <pivotArea type="data" outline="0" fieldPosition="0">
        <references count="1">
          <reference field="4294967294" count="1" selected="0">
            <x v="1"/>
          </reference>
        </references>
      </pivotArea>
    </chartFormat>
    <chartFormat chart="0" format="183" series="1">
      <pivotArea type="data" outline="0" fieldPosition="0">
        <references count="1">
          <reference field="4294967294" count="1" selected="0">
            <x v="0"/>
          </reference>
        </references>
      </pivotArea>
    </chartFormat>
  </chartFormats>
  <pivotHierarchies count="103">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caption="Forbrug"/>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Salg til net"/>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Produktion"/>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2">
    <rowHierarchyUsage hierarchyUsage="38"/>
    <rowHierarchyUsage hierarchyUsage="36"/>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C510F80B-63DE-4267-81D5-13C33094786E}">
      <x15:pivotTableServerFormats count="1">
        <x15:serverFormat format=""/>
      </x15:pivotTableServerFormats>
    </ext>
    <ext xmlns:x15="http://schemas.microsoft.com/office/spreadsheetml/2010/11/main" uri="{44433962-1CF7-4059-B4EE-95C3D5FFCF73}">
      <x15:pivotTableData rowCount="12" columnCount="2" cacheId="733159844">
        <x15:pivotRow count="2">
          <x15:c t="e">
            <x15:v/>
          </x15:c>
          <x15:c t="e">
            <x15:v/>
          </x15:c>
        </x15:pivotRow>
        <x15:pivotRow count="2">
          <x15:c t="e">
            <x15:v/>
            <x15:x in="0"/>
          </x15:c>
          <x15:c>
            <x15:v>11.99</x15:v>
            <x15:x in="0"/>
          </x15:c>
        </x15:pivotRow>
        <x15:pivotRow count="2">
          <x15:c t="e">
            <x15:v/>
            <x15:x in="0"/>
          </x15:c>
          <x15:c>
            <x15:v>10.210000000000001</x15:v>
            <x15:x in="0"/>
          </x15:c>
        </x15:pivotRow>
        <x15:pivotRow count="2">
          <x15:c t="e">
            <x15:v/>
            <x15:x in="0"/>
          </x15:c>
          <x15:c>
            <x15:v>28.28</x15:v>
            <x15:x in="0"/>
          </x15:c>
        </x15:pivotRow>
        <x15:pivotRow count="2">
          <x15:c t="e">
            <x15:v/>
            <x15:x in="0"/>
          </x15:c>
          <x15:c>
            <x15:v>16.41</x15:v>
            <x15:x in="0"/>
          </x15:c>
        </x15:pivotRow>
        <x15:pivotRow count="2">
          <x15:c t="e">
            <x15:v/>
            <x15:x in="0"/>
          </x15:c>
          <x15:c>
            <x15:v>46.67</x15:v>
            <x15:x in="0"/>
          </x15:c>
        </x15:pivotRow>
        <x15:pivotRow count="2">
          <x15:c t="e">
            <x15:v/>
            <x15:x in="0"/>
          </x15:c>
          <x15:c>
            <x15:v>8.57</x15:v>
            <x15:x in="0"/>
          </x15:c>
        </x15:pivotRow>
        <x15:pivotRow count="2">
          <x15:c t="e">
            <x15:v/>
            <x15:x in="0"/>
          </x15:c>
          <x15:c>
            <x15:v>7.88</x15:v>
            <x15:x in="0"/>
          </x15:c>
        </x15:pivotRow>
        <x15:pivotRow count="2">
          <x15:c t="e">
            <x15:v/>
            <x15:x in="0"/>
          </x15:c>
          <x15:c>
            <x15:v>8.83</x15:v>
            <x15:x in="0"/>
          </x15:c>
        </x15:pivotRow>
        <x15:pivotRow count="2">
          <x15:c t="e">
            <x15:v/>
            <x15:x in="0"/>
          </x15:c>
          <x15:c>
            <x15:v>9.81</x15:v>
            <x15:x in="0"/>
          </x15:c>
        </x15:pivotRow>
        <x15:pivotRow count="2">
          <x15:c t="e">
            <x15:v/>
            <x15:x in="0"/>
          </x15:c>
          <x15:c>
            <x15:v>10.69</x15:v>
            <x15:x in="0"/>
          </x15:c>
        </x15:pivotRow>
        <x15:pivotRow count="2">
          <x15:c t="e">
            <x15:v/>
            <x15:x in="0"/>
          </x15:c>
          <x15:c>
            <x15:v>159.34</x15:v>
            <x15:x in="0"/>
          </x15:c>
        </x15:pivotRow>
      </x15:pivotTableData>
    </ext>
    <ext xmlns:x15="http://schemas.microsoft.com/office/spreadsheetml/2010/11/main" uri="{E67621CE-5B39-4880-91FE-76760E9C1902}">
      <x15:pivotTableUISettings>
        <x15:activeTabTopLevelEntity name="[TimeTable]"/>
        <x15:activeTabTopLevelEntity name="[E18_Data]"/>
        <x15:activeTabTopLevelEntity name="[Data]"/>
        <x15:activeTabTopLevelEntity name="[Timer]"/>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A079ACF4-AE03-4935-80A5-5BAABE4F97E5}" name="PivotChartTable3" cacheId="7" applyNumberFormats="0" applyBorderFormats="0" applyFontFormats="0" applyPatternFormats="0" applyAlignmentFormats="0" applyWidthHeightFormats="1" dataCaption="Værdier" updatedVersion="8" minRefreshableVersion="3" useAutoFormatting="1" subtotalHiddenItems="1" itemPrintTitles="1" createdVersion="8" indent="0" outline="1" outlineData="1" multipleFieldFilters="0" chartFormat="53">
  <location ref="A1:C253" firstHeaderRow="0" firstDataRow="1" firstDataCol="1"/>
  <pivotFields count="7">
    <pivotField dataField="1" subtotalTop="0" showAll="0" defaultSubtotal="0"/>
    <pivotField axis="axisRow" allDrilled="1" subtotalTop="0" showAll="0" dataSourceSort="1" defaultSubtotal="0" defaultAttributeDrillState="1">
      <items count="10">
        <item x="0"/>
        <item x="1"/>
        <item x="2"/>
        <item x="3"/>
        <item x="4"/>
        <item x="5"/>
        <item x="6"/>
        <item x="7"/>
        <item x="8"/>
        <item x="9"/>
      </items>
    </pivotField>
    <pivotField axis="axisRow" allDrilled="1" subtotalTop="0" showAll="0" dataSourceSort="1" defaultSubtotal="0" defaultAttributeDrillState="1">
      <items count="1">
        <item x="0"/>
      </items>
    </pivotField>
    <pivotField dataField="1" subtotalTop="0" showAll="0" defaultSubtotal="0"/>
    <pivotField axis="axisRow" allDrilled="1" subtotalTop="0" showAll="0" dataSourceSort="1" defaultSubtotal="0" defaultAttributeDrillState="1">
      <items count="24">
        <item x="0"/>
        <item x="1"/>
        <item x="2"/>
        <item x="3"/>
        <item x="4"/>
        <item x="5"/>
        <item x="6"/>
        <item x="7"/>
        <item x="8"/>
        <item x="9"/>
        <item x="10"/>
        <item x="11"/>
        <item x="12"/>
        <item x="13"/>
        <item x="14"/>
        <item x="15"/>
        <item x="16"/>
        <item x="17"/>
        <item x="18"/>
        <item x="19"/>
        <item x="20"/>
        <item x="21"/>
        <item x="22"/>
        <item x="23"/>
      </items>
    </pivotField>
    <pivotField allDrilled="1" subtotalTop="0" showAll="0" dataSourceSort="1" defaultSubtotal="0" defaultAttributeDrillState="1"/>
    <pivotField allDrilled="1" subtotalTop="0" showAll="0" dataSourceSort="1" defaultSubtotal="0" defaultAttributeDrillState="1"/>
  </pivotFields>
  <rowFields count="3">
    <field x="2"/>
    <field x="1"/>
    <field x="4"/>
  </rowFields>
  <rowItems count="252">
    <i>
      <x/>
    </i>
    <i r="1">
      <x/>
    </i>
    <i r="2">
      <x/>
    </i>
    <i r="2">
      <x v="1"/>
    </i>
    <i r="2">
      <x v="2"/>
    </i>
    <i r="2">
      <x v="3"/>
    </i>
    <i r="2">
      <x v="4"/>
    </i>
    <i r="2">
      <x v="5"/>
    </i>
    <i r="2">
      <x v="6"/>
    </i>
    <i r="2">
      <x v="7"/>
    </i>
    <i r="2">
      <x v="8"/>
    </i>
    <i r="2">
      <x v="9"/>
    </i>
    <i r="2">
      <x v="10"/>
    </i>
    <i r="2">
      <x v="11"/>
    </i>
    <i r="2">
      <x v="12"/>
    </i>
    <i r="2">
      <x v="13"/>
    </i>
    <i r="2">
      <x v="14"/>
    </i>
    <i r="2">
      <x v="15"/>
    </i>
    <i r="2">
      <x v="16"/>
    </i>
    <i r="2">
      <x v="17"/>
    </i>
    <i r="2">
      <x v="18"/>
    </i>
    <i r="2">
      <x v="19"/>
    </i>
    <i r="2">
      <x v="20"/>
    </i>
    <i r="2">
      <x v="21"/>
    </i>
    <i r="2">
      <x v="22"/>
    </i>
    <i r="2">
      <x v="23"/>
    </i>
    <i r="1">
      <x v="1"/>
    </i>
    <i r="2">
      <x/>
    </i>
    <i r="2">
      <x v="1"/>
    </i>
    <i r="2">
      <x v="2"/>
    </i>
    <i r="2">
      <x v="3"/>
    </i>
    <i r="2">
      <x v="4"/>
    </i>
    <i r="2">
      <x v="5"/>
    </i>
    <i r="2">
      <x v="6"/>
    </i>
    <i r="2">
      <x v="7"/>
    </i>
    <i r="2">
      <x v="8"/>
    </i>
    <i r="2">
      <x v="9"/>
    </i>
    <i r="2">
      <x v="10"/>
    </i>
    <i r="2">
      <x v="11"/>
    </i>
    <i r="2">
      <x v="12"/>
    </i>
    <i r="2">
      <x v="13"/>
    </i>
    <i r="2">
      <x v="14"/>
    </i>
    <i r="2">
      <x v="15"/>
    </i>
    <i r="2">
      <x v="16"/>
    </i>
    <i r="2">
      <x v="17"/>
    </i>
    <i r="2">
      <x v="18"/>
    </i>
    <i r="2">
      <x v="19"/>
    </i>
    <i r="2">
      <x v="20"/>
    </i>
    <i r="2">
      <x v="21"/>
    </i>
    <i r="2">
      <x v="22"/>
    </i>
    <i r="2">
      <x v="23"/>
    </i>
    <i r="1">
      <x v="2"/>
    </i>
    <i r="2">
      <x/>
    </i>
    <i r="2">
      <x v="1"/>
    </i>
    <i r="2">
      <x v="2"/>
    </i>
    <i r="2">
      <x v="3"/>
    </i>
    <i r="2">
      <x v="4"/>
    </i>
    <i r="2">
      <x v="5"/>
    </i>
    <i r="2">
      <x v="6"/>
    </i>
    <i r="2">
      <x v="7"/>
    </i>
    <i r="2">
      <x v="8"/>
    </i>
    <i r="2">
      <x v="9"/>
    </i>
    <i r="2">
      <x v="10"/>
    </i>
    <i r="2">
      <x v="11"/>
    </i>
    <i r="2">
      <x v="12"/>
    </i>
    <i r="2">
      <x v="13"/>
    </i>
    <i r="2">
      <x v="14"/>
    </i>
    <i r="2">
      <x v="15"/>
    </i>
    <i r="2">
      <x v="16"/>
    </i>
    <i r="2">
      <x v="17"/>
    </i>
    <i r="2">
      <x v="18"/>
    </i>
    <i r="2">
      <x v="19"/>
    </i>
    <i r="2">
      <x v="20"/>
    </i>
    <i r="2">
      <x v="21"/>
    </i>
    <i r="2">
      <x v="22"/>
    </i>
    <i r="2">
      <x v="23"/>
    </i>
    <i r="1">
      <x v="3"/>
    </i>
    <i r="2">
      <x/>
    </i>
    <i r="2">
      <x v="1"/>
    </i>
    <i r="2">
      <x v="2"/>
    </i>
    <i r="2">
      <x v="3"/>
    </i>
    <i r="2">
      <x v="4"/>
    </i>
    <i r="2">
      <x v="5"/>
    </i>
    <i r="2">
      <x v="6"/>
    </i>
    <i r="2">
      <x v="7"/>
    </i>
    <i r="2">
      <x v="8"/>
    </i>
    <i r="2">
      <x v="9"/>
    </i>
    <i r="2">
      <x v="10"/>
    </i>
    <i r="2">
      <x v="11"/>
    </i>
    <i r="2">
      <x v="12"/>
    </i>
    <i r="2">
      <x v="13"/>
    </i>
    <i r="2">
      <x v="14"/>
    </i>
    <i r="2">
      <x v="15"/>
    </i>
    <i r="2">
      <x v="16"/>
    </i>
    <i r="2">
      <x v="17"/>
    </i>
    <i r="2">
      <x v="18"/>
    </i>
    <i r="2">
      <x v="19"/>
    </i>
    <i r="2">
      <x v="20"/>
    </i>
    <i r="2">
      <x v="21"/>
    </i>
    <i r="2">
      <x v="22"/>
    </i>
    <i r="2">
      <x v="23"/>
    </i>
    <i r="1">
      <x v="4"/>
    </i>
    <i r="2">
      <x/>
    </i>
    <i r="2">
      <x v="1"/>
    </i>
    <i r="2">
      <x v="2"/>
    </i>
    <i r="2">
      <x v="3"/>
    </i>
    <i r="2">
      <x v="4"/>
    </i>
    <i r="2">
      <x v="5"/>
    </i>
    <i r="2">
      <x v="6"/>
    </i>
    <i r="2">
      <x v="7"/>
    </i>
    <i r="2">
      <x v="8"/>
    </i>
    <i r="2">
      <x v="9"/>
    </i>
    <i r="2">
      <x v="10"/>
    </i>
    <i r="2">
      <x v="11"/>
    </i>
    <i r="2">
      <x v="12"/>
    </i>
    <i r="2">
      <x v="13"/>
    </i>
    <i r="2">
      <x v="14"/>
    </i>
    <i r="2">
      <x v="15"/>
    </i>
    <i r="2">
      <x v="16"/>
    </i>
    <i r="2">
      <x v="17"/>
    </i>
    <i r="2">
      <x v="18"/>
    </i>
    <i r="2">
      <x v="19"/>
    </i>
    <i r="2">
      <x v="20"/>
    </i>
    <i r="2">
      <x v="21"/>
    </i>
    <i r="2">
      <x v="22"/>
    </i>
    <i r="2">
      <x v="23"/>
    </i>
    <i r="1">
      <x v="5"/>
    </i>
    <i r="2">
      <x/>
    </i>
    <i r="2">
      <x v="1"/>
    </i>
    <i r="2">
      <x v="2"/>
    </i>
    <i r="2">
      <x v="3"/>
    </i>
    <i r="2">
      <x v="4"/>
    </i>
    <i r="2">
      <x v="5"/>
    </i>
    <i r="2">
      <x v="6"/>
    </i>
    <i r="2">
      <x v="7"/>
    </i>
    <i r="2">
      <x v="8"/>
    </i>
    <i r="2">
      <x v="9"/>
    </i>
    <i r="2">
      <x v="10"/>
    </i>
    <i r="2">
      <x v="11"/>
    </i>
    <i r="2">
      <x v="12"/>
    </i>
    <i r="2">
      <x v="13"/>
    </i>
    <i r="2">
      <x v="14"/>
    </i>
    <i r="2">
      <x v="15"/>
    </i>
    <i r="2">
      <x v="16"/>
    </i>
    <i r="2">
      <x v="17"/>
    </i>
    <i r="2">
      <x v="18"/>
    </i>
    <i r="2">
      <x v="19"/>
    </i>
    <i r="2">
      <x v="20"/>
    </i>
    <i r="2">
      <x v="21"/>
    </i>
    <i r="2">
      <x v="22"/>
    </i>
    <i r="2">
      <x v="23"/>
    </i>
    <i r="1">
      <x v="6"/>
    </i>
    <i r="2">
      <x/>
    </i>
    <i r="2">
      <x v="1"/>
    </i>
    <i r="2">
      <x v="2"/>
    </i>
    <i r="2">
      <x v="3"/>
    </i>
    <i r="2">
      <x v="4"/>
    </i>
    <i r="2">
      <x v="5"/>
    </i>
    <i r="2">
      <x v="6"/>
    </i>
    <i r="2">
      <x v="7"/>
    </i>
    <i r="2">
      <x v="8"/>
    </i>
    <i r="2">
      <x v="9"/>
    </i>
    <i r="2">
      <x v="10"/>
    </i>
    <i r="2">
      <x v="11"/>
    </i>
    <i r="2">
      <x v="12"/>
    </i>
    <i r="2">
      <x v="13"/>
    </i>
    <i r="2">
      <x v="14"/>
    </i>
    <i r="2">
      <x v="15"/>
    </i>
    <i r="2">
      <x v="16"/>
    </i>
    <i r="2">
      <x v="17"/>
    </i>
    <i r="2">
      <x v="18"/>
    </i>
    <i r="2">
      <x v="19"/>
    </i>
    <i r="2">
      <x v="20"/>
    </i>
    <i r="2">
      <x v="21"/>
    </i>
    <i r="2">
      <x v="22"/>
    </i>
    <i r="2">
      <x v="23"/>
    </i>
    <i r="1">
      <x v="7"/>
    </i>
    <i r="2">
      <x/>
    </i>
    <i r="2">
      <x v="1"/>
    </i>
    <i r="2">
      <x v="2"/>
    </i>
    <i r="2">
      <x v="3"/>
    </i>
    <i r="2">
      <x v="4"/>
    </i>
    <i r="2">
      <x v="5"/>
    </i>
    <i r="2">
      <x v="6"/>
    </i>
    <i r="2">
      <x v="7"/>
    </i>
    <i r="2">
      <x v="8"/>
    </i>
    <i r="2">
      <x v="9"/>
    </i>
    <i r="2">
      <x v="10"/>
    </i>
    <i r="2">
      <x v="11"/>
    </i>
    <i r="2">
      <x v="12"/>
    </i>
    <i r="2">
      <x v="13"/>
    </i>
    <i r="2">
      <x v="14"/>
    </i>
    <i r="2">
      <x v="15"/>
    </i>
    <i r="2">
      <x v="16"/>
    </i>
    <i r="2">
      <x v="17"/>
    </i>
    <i r="2">
      <x v="18"/>
    </i>
    <i r="2">
      <x v="19"/>
    </i>
    <i r="2">
      <x v="20"/>
    </i>
    <i r="2">
      <x v="21"/>
    </i>
    <i r="2">
      <x v="22"/>
    </i>
    <i r="2">
      <x v="23"/>
    </i>
    <i r="1">
      <x v="8"/>
    </i>
    <i r="2">
      <x/>
    </i>
    <i r="2">
      <x v="1"/>
    </i>
    <i r="2">
      <x v="2"/>
    </i>
    <i r="2">
      <x v="3"/>
    </i>
    <i r="2">
      <x v="4"/>
    </i>
    <i r="2">
      <x v="5"/>
    </i>
    <i r="2">
      <x v="6"/>
    </i>
    <i r="2">
      <x v="7"/>
    </i>
    <i r="2">
      <x v="8"/>
    </i>
    <i r="2">
      <x v="9"/>
    </i>
    <i r="2">
      <x v="10"/>
    </i>
    <i r="2">
      <x v="11"/>
    </i>
    <i r="2">
      <x v="12"/>
    </i>
    <i r="2">
      <x v="13"/>
    </i>
    <i r="2">
      <x v="14"/>
    </i>
    <i r="2">
      <x v="15"/>
    </i>
    <i r="2">
      <x v="16"/>
    </i>
    <i r="2">
      <x v="17"/>
    </i>
    <i r="2">
      <x v="18"/>
    </i>
    <i r="2">
      <x v="19"/>
    </i>
    <i r="2">
      <x v="20"/>
    </i>
    <i r="2">
      <x v="21"/>
    </i>
    <i r="2">
      <x v="22"/>
    </i>
    <i r="2">
      <x v="23"/>
    </i>
    <i r="1">
      <x v="9"/>
    </i>
    <i r="2">
      <x/>
    </i>
    <i r="2">
      <x v="1"/>
    </i>
    <i r="2">
      <x v="2"/>
    </i>
    <i r="2">
      <x v="3"/>
    </i>
    <i r="2">
      <x v="4"/>
    </i>
    <i r="2">
      <x v="5"/>
    </i>
    <i r="2">
      <x v="6"/>
    </i>
    <i r="2">
      <x v="7"/>
    </i>
    <i r="2">
      <x v="8"/>
    </i>
    <i r="2">
      <x v="9"/>
    </i>
    <i r="2">
      <x v="10"/>
    </i>
    <i r="2">
      <x v="11"/>
    </i>
    <i r="2">
      <x v="12"/>
    </i>
    <i r="2">
      <x v="13"/>
    </i>
    <i r="2">
      <x v="14"/>
    </i>
    <i r="2">
      <x v="15"/>
    </i>
    <i r="2">
      <x v="16"/>
    </i>
    <i r="2">
      <x v="17"/>
    </i>
    <i r="2">
      <x v="18"/>
    </i>
    <i r="2">
      <x v="19"/>
    </i>
    <i r="2">
      <x v="20"/>
    </i>
    <i r="2">
      <x v="21"/>
    </i>
    <i r="2">
      <x v="22"/>
    </i>
    <i r="2">
      <x v="23"/>
    </i>
    <i t="grand">
      <x/>
    </i>
  </rowItems>
  <colFields count="1">
    <field x="-2"/>
  </colFields>
  <colItems count="2">
    <i>
      <x/>
    </i>
    <i i="1">
      <x v="1"/>
    </i>
  </colItems>
  <dataFields count="2">
    <dataField name="Forbrug (kWh)" fld="0" subtotal="count" baseField="2" baseItem="0"/>
    <dataField fld="3" subtotal="count" baseField="0" baseItem="0"/>
  </dataFields>
  <chartFormats count="2">
    <chartFormat chart="0" format="0" series="1">
      <pivotArea type="data" outline="0" fieldPosition="0">
        <references count="1">
          <reference field="4294967294" count="1" selected="0">
            <x v="0"/>
          </reference>
        </references>
      </pivotArea>
    </chartFormat>
    <chartFormat chart="0" format="15" series="1">
      <pivotArea type="data" outline="0" fieldPosition="0">
        <references count="1">
          <reference field="4294967294" count="1" selected="0">
            <x v="1"/>
          </reference>
        </references>
      </pivotArea>
    </chartFormat>
  </chartFormats>
  <pivotHierarchies count="103">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caption="Forbrug (kWh)"/>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Timepris"/>
    <pivotHierarchy dragToRow="0" dragToCol="0" dragToPage="0" dragToData="1"/>
    <pivotHierarchy dragToRow="0" dragToCol="0" dragToPage="0" dragToData="1"/>
    <pivotHierarchy dragToRow="0" dragToCol="0" dragToPage="0" dragToData="1" caption="GNS beløb pr. time"/>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Timepri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Timepris (kr/kWh)"/>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Timepris (kr/kWh)"/>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3">
    <rowHierarchyUsage hierarchyUsage="39"/>
    <rowHierarchyUsage hierarchyUsage="36"/>
    <rowHierarchyUsage hierarchyUsage="40"/>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C510F80B-63DE-4267-81D5-13C33094786E}">
      <x15:pivotTableServerFormats count="1">
        <x15:serverFormat format=""/>
      </x15:pivotTableServerFormats>
    </ext>
    <ext xmlns:x15="http://schemas.microsoft.com/office/spreadsheetml/2010/11/main" uri="{44433962-1CF7-4059-B4EE-95C3D5FFCF73}">
      <x15:pivotTableData rowCount="252" columnCount="2" cacheId="1866856948">
        <x15:pivotRow count="2">
          <x15:c t="e">
            <x15:v/>
          </x15:c>
          <x15:c t="e">
            <x15:v/>
          </x15:c>
        </x15:pivotRow>
        <x15:pivotRow count="2">
          <x15:c t="e">
            <x15:v/>
          </x15:c>
          <x15:c t="e">
            <x15:v/>
          </x15:c>
        </x15:pivotRow>
        <x15:pivotRow count="2">
          <x15:c>
            <x15:v>0.22</x15:v>
            <x15:x in="0"/>
          </x15:c>
          <x15:c>
            <x15:v>0.89574999999999982</x15:v>
            <x15:x in="0"/>
          </x15:c>
        </x15:pivotRow>
        <x15:pivotRow count="2">
          <x15:c>
            <x15:v>0.23</x15:v>
            <x15:x in="0"/>
          </x15:c>
          <x15:c>
            <x15:v>0.74749999999999994</x15:v>
            <x15:x in="0"/>
          </x15:c>
        </x15:pivotRow>
        <x15:pivotRow count="2">
          <x15:c>
            <x15:v>0.23</x15:v>
            <x15:x in="0"/>
          </x15:c>
          <x15:c>
            <x15:v>0.68337499999999995</x15:v>
            <x15:x in="0"/>
          </x15:c>
        </x15:pivotRow>
        <x15:pivotRow count="2">
          <x15:c>
            <x15:v>0.36</x15:v>
            <x15:x in="0"/>
          </x15:c>
          <x15:c>
            <x15:v>0.68849999999999989</x15:v>
            <x15:x in="0"/>
          </x15:c>
        </x15:pivotRow>
        <x15:pivotRow count="2">
          <x15:c>
            <x15:v>0.95</x15:v>
            <x15:x in="0"/>
          </x15:c>
          <x15:c>
            <x15:v>0.69037499999999996</x15:v>
            <x15:x in="0"/>
          </x15:c>
        </x15:pivotRow>
        <x15:pivotRow count="2">
          <x15:c>
            <x15:v>0.76</x15:v>
            <x15:x in="0"/>
          </x15:c>
          <x15:c>
            <x15:v>0.70374999999999988</x15:v>
            <x15:x in="0"/>
          </x15:c>
        </x15:pivotRow>
        <x15:pivotRow count="2">
          <x15:c>
            <x15:v>0.87</x15:v>
            <x15:x in="0"/>
          </x15:c>
          <x15:c>
            <x15:v>0.73587500000000006</x15:v>
            <x15:x in="0"/>
          </x15:c>
        </x15:pivotRow>
        <x15:pivotRow count="2">
          <x15:c>
            <x15:v>0.81</x15:v>
            <x15:x in="0"/>
          </x15:c>
          <x15:c>
            <x15:v>0.78437499999999993</x15:v>
            <x15:x in="0"/>
          </x15:c>
        </x15:pivotRow>
        <x15:pivotRow count="2">
          <x15:c>
            <x15:v>0.56000000000000005</x15:v>
            <x15:x in="0"/>
          </x15:c>
          <x15:c>
            <x15:v>0.86125000000000007</x15:v>
            <x15:x in="0"/>
          </x15:c>
        </x15:pivotRow>
        <x15:pivotRow count="2">
          <x15:c>
            <x15:v>1.37</x15:v>
            <x15:x in="0"/>
          </x15:c>
          <x15:c>
            <x15:v>1.7997500000000002</x15:v>
            <x15:x in="0"/>
          </x15:c>
        </x15:pivotRow>
        <x15:pivotRow count="2">
          <x15:c>
            <x15:v>1.63</x15:v>
            <x15:x in="0"/>
          </x15:c>
          <x15:c>
            <x15:v>1.74875</x15:v>
            <x15:x in="0"/>
          </x15:c>
        </x15:pivotRow>
        <x15:pivotRow count="2">
          <x15:c>
            <x15:v>0.76</x15:v>
            <x15:x in="0"/>
          </x15:c>
          <x15:c>
            <x15:v>1.730375</x15:v>
            <x15:x in="0"/>
          </x15:c>
        </x15:pivotRow>
        <x15:pivotRow count="2">
          <x15:c>
            <x15:v>0.22</x15:v>
            <x15:x in="0"/>
          </x15:c>
          <x15:c>
            <x15:v>0.53437500000000004</x15:v>
            <x15:x in="0"/>
          </x15:c>
        </x15:pivotRow>
        <x15:pivotRow count="2">
          <x15:c>
            <x15:v>0.68</x15:v>
            <x15:x in="0"/>
          </x15:c>
          <x15:c>
            <x15:v>1.7150000000000001</x15:v>
            <x15:x in="0"/>
          </x15:c>
        </x15:pivotRow>
        <x15:pivotRow count="2">
          <x15:c>
            <x15:v>0.24</x15:v>
            <x15:x in="0"/>
          </x15:c>
          <x15:c>
            <x15:v>0.80737500000000006</x15:v>
            <x15:x in="0"/>
          </x15:c>
        </x15:pivotRow>
        <x15:pivotRow count="2">
          <x15:c>
            <x15:v>0.24</x15:v>
            <x15:x in="0"/>
          </x15:c>
          <x15:c>
            <x15:v>0.745</x15:v>
            <x15:x in="0"/>
          </x15:c>
        </x15:pivotRow>
        <x15:pivotRow count="2">
          <x15:c>
            <x15:v>0.2</x15:v>
            <x15:x in="0"/>
          </x15:c>
          <x15:c>
            <x15:v>0.70512499999999989</x15:v>
            <x15:x in="0"/>
          </x15:c>
        </x15:pivotRow>
        <x15:pivotRow count="2">
          <x15:c>
            <x15:v>0.24</x15:v>
            <x15:x in="0"/>
          </x15:c>
          <x15:c>
            <x15:v>0.41037499999999999</x15:v>
            <x15:x in="0"/>
          </x15:c>
        </x15:pivotRow>
        <x15:pivotRow count="2">
          <x15:c>
            <x15:v>0.23</x15:v>
            <x15:x in="0"/>
          </x15:c>
          <x15:c>
            <x15:v>0.38750000000000001</x15:v>
            <x15:x in="0"/>
          </x15:c>
        </x15:pivotRow>
        <x15:pivotRow count="2">
          <x15:c>
            <x15:v>0.21</x15:v>
            <x15:x in="0"/>
          </x15:c>
          <x15:c>
            <x15:v>0.37562499999999999</x15:v>
            <x15:x in="0"/>
          </x15:c>
        </x15:pivotRow>
        <x15:pivotRow count="2">
          <x15:c>
            <x15:v>0.24</x15:v>
            <x15:x in="0"/>
          </x15:c>
          <x15:c>
            <x15:v>0.66900000000000004</x15:v>
            <x15:x in="0"/>
          </x15:c>
        </x15:pivotRow>
        <x15:pivotRow count="2">
          <x15:c>
            <x15:v>0.28000000000000003</x15:v>
            <x15:x in="0"/>
          </x15:c>
          <x15:c>
            <x15:v>0.66949999999999998</x15:v>
            <x15:x in="0"/>
          </x15:c>
        </x15:pivotRow>
        <x15:pivotRow count="2">
          <x15:c>
            <x15:v>0.24</x15:v>
            <x15:x in="0"/>
          </x15:c>
          <x15:c>
            <x15:v>0.672875</x15:v>
            <x15:x in="0"/>
          </x15:c>
        </x15:pivotRow>
        <x15:pivotRow count="2">
          <x15:c>
            <x15:v>0.22</x15:v>
            <x15:x in="0"/>
          </x15:c>
          <x15:c>
            <x15:v>0.67799999999999994</x15:v>
            <x15:x in="0"/>
          </x15:c>
        </x15:pivotRow>
        <x15:pivotRow count="2">
          <x15:c t="e">
            <x15:v/>
          </x15:c>
          <x15:c t="e">
            <x15:v/>
          </x15:c>
        </x15:pivotRow>
        <x15:pivotRow count="2">
          <x15:c>
            <x15:v>0.22</x15:v>
            <x15:x in="0"/>
          </x15:c>
          <x15:c>
            <x15:v>0.486375</x15:v>
            <x15:x in="0"/>
          </x15:c>
        </x15:pivotRow>
        <x15:pivotRow count="2">
          <x15:c>
            <x15:v>0.21</x15:v>
            <x15:x in="0"/>
          </x15:c>
          <x15:c>
            <x15:v>0.45699999999999996</x15:v>
            <x15:x in="0"/>
          </x15:c>
        </x15:pivotRow>
        <x15:pivotRow count="2">
          <x15:c>
            <x15:v>0.34</x15:v>
            <x15:x in="0"/>
          </x15:c>
          <x15:c>
            <x15:v>1.1832499999999999</x15:v>
            <x15:x in="0"/>
          </x15:c>
        </x15:pivotRow>
        <x15:pivotRow count="2">
          <x15:c>
            <x15:v>0.44</x15:v>
            <x15:x in="0"/>
          </x15:c>
          <x15:c>
            <x15:v>1.1648749999999999</x15:v>
            <x15:x in="0"/>
          </x15:c>
        </x15:pivotRow>
        <x15:pivotRow count="2">
          <x15:c>
            <x15:v>0.59</x15:v>
            <x15:x in="0"/>
          </x15:c>
          <x15:c>
            <x15:v>1.18425</x15:v>
            <x15:x in="0"/>
          </x15:c>
        </x15:pivotRow>
        <x15:pivotRow count="2">
          <x15:c>
            <x15:v>0.57999999999999996</x15:v>
            <x15:x in="0"/>
          </x15:c>
          <x15:c>
            <x15:v>1.2677499999999999</x15:v>
            <x15:x in="0"/>
          </x15:c>
        </x15:pivotRow>
        <x15:pivotRow count="2">
          <x15:c>
            <x15:v>0.64</x15:v>
            <x15:x in="0"/>
          </x15:c>
          <x15:c>
            <x15:v>1.2975000000000001</x15:v>
            <x15:x in="0"/>
          </x15:c>
        </x15:pivotRow>
        <x15:pivotRow count="2">
          <x15:c>
            <x15:v>0.52</x15:v>
            <x15:x in="0"/>
          </x15:c>
          <x15:c>
            <x15:v>1.36625</x15:v>
            <x15:x in="0"/>
          </x15:c>
        </x15:pivotRow>
        <x15:pivotRow count="2">
          <x15:c>
            <x15:v>0.56000000000000005</x15:v>
            <x15:x in="0"/>
          </x15:c>
          <x15:c>
            <x15:v>1.4126250000000002</x15:v>
            <x15:x in="0"/>
          </x15:c>
        </x15:pivotRow>
        <x15:pivotRow count="2">
          <x15:c>
            <x15:v>0.86</x15:v>
            <x15:x in="0"/>
          </x15:c>
          <x15:c>
            <x15:v>2.3133750000000002</x15:v>
            <x15:x in="0"/>
          </x15:c>
        </x15:pivotRow>
        <x15:pivotRow count="2">
          <x15:c>
            <x15:v>0.55000000000000004</x15:v>
            <x15:x in="0"/>
          </x15:c>
          <x15:c>
            <x15:v>2.3406250000000002</x15:v>
            <x15:x in="0"/>
          </x15:c>
        </x15:pivotRow>
        <x15:pivotRow count="2">
          <x15:c>
            <x15:v>0.51</x15:v>
            <x15:x in="0"/>
          </x15:c>
          <x15:c>
            <x15:v>2.3427500000000001</x15:v>
            <x15:x in="0"/>
          </x15:c>
        </x15:pivotRow>
        <x15:pivotRow count="2">
          <x15:c>
            <x15:v>0.21</x15:v>
            <x15:x in="0"/>
          </x15:c>
          <x15:c>
            <x15:v>0.44337500000000002</x15:v>
            <x15:x in="0"/>
          </x15:c>
        </x15:pivotRow>
        <x15:pivotRow count="2">
          <x15:c>
            <x15:v>0.6</x15:v>
            <x15:x in="0"/>
          </x15:c>
          <x15:c>
            <x15:v>2.3338749999999999</x15:v>
            <x15:x in="0"/>
          </x15:c>
        </x15:pivotRow>
        <x15:pivotRow count="2">
          <x15:c>
            <x15:v>0.64</x15:v>
            <x15:x in="0"/>
          </x15:c>
          <x15:c>
            <x15:v>1.3956250000000001</x15:v>
            <x15:x in="0"/>
          </x15:c>
        </x15:pivotRow>
        <x15:pivotRow count="2">
          <x15:c>
            <x15:v>0.57999999999999996</x15:v>
            <x15:x in="0"/>
          </x15:c>
          <x15:c>
            <x15:v>1.3571250000000001</x15:v>
            <x15:x in="0"/>
          </x15:c>
        </x15:pivotRow>
        <x15:pivotRow count="2">
          <x15:c>
            <x15:v>0.47</x15:v>
            <x15:x in="0"/>
          </x15:c>
          <x15:c>
            <x15:v>1.2397499999999999</x15:v>
            <x15:x in="0"/>
          </x15:c>
        </x15:pivotRow>
        <x15:pivotRow count="2">
          <x15:c>
            <x15:v>0.21</x15:v>
            <x15:x in="0"/>
          </x15:c>
          <x15:c>
            <x15:v>0.42162499999999997</x15:v>
            <x15:x in="0"/>
          </x15:c>
        </x15:pivotRow>
        <x15:pivotRow count="2">
          <x15:c>
            <x15:v>0.21</x15:v>
            <x15:x in="0"/>
          </x15:c>
          <x15:c>
            <x15:v>0.42237500000000006</x15:v>
            <x15:x in="0"/>
          </x15:c>
        </x15:pivotRow>
        <x15:pivotRow count="2">
          <x15:c>
            <x15:v>0.22</x15:v>
            <x15:x in="0"/>
          </x15:c>
          <x15:c>
            <x15:v>0.49275000000000002</x15:v>
            <x15:x in="0"/>
          </x15:c>
        </x15:pivotRow>
        <x15:pivotRow count="2">
          <x15:c>
            <x15:v>0.21</x15:v>
            <x15:x in="0"/>
          </x15:c>
          <x15:c>
            <x15:v>0.86162500000000009</x15:v>
            <x15:x in="0"/>
          </x15:c>
        </x15:pivotRow>
        <x15:pivotRow count="2">
          <x15:c>
            <x15:v>0.25</x15:v>
            <x15:x in="0"/>
          </x15:c>
          <x15:c>
            <x15:v>1.1183750000000001</x15:v>
            <x15:x in="0"/>
          </x15:c>
        </x15:pivotRow>
        <x15:pivotRow count="2">
          <x15:c>
            <x15:v>0.2</x15:v>
            <x15:x in="0"/>
          </x15:c>
          <x15:c>
            <x15:v>1.285625</x15:v>
            <x15:x in="0"/>
          </x15:c>
        </x15:pivotRow>
        <x15:pivotRow count="2">
          <x15:c>
            <x15:v>0.39</x15:v>
            <x15:x in="0"/>
          </x15:c>
          <x15:c>
            <x15:v>1.3075000000000001</x15:v>
            <x15:x in="0"/>
          </x15:c>
        </x15:pivotRow>
        <x15:pivotRow count="2">
          <x15:c t="e">
            <x15:v/>
          </x15:c>
          <x15:c t="e">
            <x15:v/>
          </x15:c>
        </x15:pivotRow>
        <x15:pivotRow count="2">
          <x15:c>
            <x15:v>0.35</x15:v>
            <x15:x in="0"/>
          </x15:c>
          <x15:c>
            <x15:v>0.83824999999999994</x15:v>
            <x15:x in="0"/>
          </x15:c>
        </x15:pivotRow>
        <x15:pivotRow count="2">
          <x15:c>
            <x15:v>0.35</x15:v>
            <x15:x in="0"/>
          </x15:c>
          <x15:c>
            <x15:v>0.94725000000000004</x15:v>
            <x15:x in="0"/>
          </x15:c>
        </x15:pivotRow>
        <x15:pivotRow count="2">
          <x15:c>
            <x15:v>4.03</x15:v>
            <x15:x in="0"/>
          </x15:c>
          <x15:c>
            <x15:v>1.4913750000000001</x15:v>
            <x15:x in="0"/>
          </x15:c>
        </x15:pivotRow>
        <x15:pivotRow count="2">
          <x15:c>
            <x15:v>7.03</x15:v>
            <x15:x in="0"/>
          </x15:c>
          <x15:c>
            <x15:v>1.4710000000000001</x15:v>
            <x15:x in="0"/>
          </x15:c>
        </x15:pivotRow>
        <x15:pivotRow count="2">
          <x15:c>
            <x15:v>1.24</x15:v>
            <x15:x in="0"/>
          </x15:c>
          <x15:c>
            <x15:v>1.4588749999999999</x15:v>
            <x15:x in="0"/>
          </x15:c>
        </x15:pivotRow>
        <x15:pivotRow count="2">
          <x15:c>
            <x15:v>1.92</x15:v>
            <x15:x in="0"/>
          </x15:c>
          <x15:c>
            <x15:v>1.4513750000000001</x15:v>
            <x15:x in="0"/>
          </x15:c>
        </x15:pivotRow>
        <x15:pivotRow count="2">
          <x15:c>
            <x15:v>0.77</x15:v>
            <x15:x in="0"/>
          </x15:c>
          <x15:c>
            <x15:v>1.4801250000000001</x15:v>
            <x15:x in="0"/>
          </x15:c>
        </x15:pivotRow>
        <x15:pivotRow count="2">
          <x15:c>
            <x15:v>1.4</x15:v>
            <x15:x in="0"/>
          </x15:c>
          <x15:c>
            <x15:v>1.5260000000000002</x15:v>
            <x15:x in="0"/>
          </x15:c>
        </x15:pivotRow>
        <x15:pivotRow count="2">
          <x15:c>
            <x15:v>2.6</x15:v>
            <x15:x in="0"/>
          </x15:c>
          <x15:c>
            <x15:v>1.57525</x15:v>
            <x15:x in="0"/>
          </x15:c>
        </x15:pivotRow>
        <x15:pivotRow count="2">
          <x15:c>
            <x15:v>2.08</x15:v>
            <x15:x in="0"/>
          </x15:c>
          <x15:c>
            <x15:v>2.5401249999999997</x15:v>
            <x15:x in="0"/>
          </x15:c>
        </x15:pivotRow>
        <x15:pivotRow count="2">
          <x15:c>
            <x15:v>0.64</x15:v>
            <x15:x in="0"/>
          </x15:c>
          <x15:c>
            <x15:v>2.5505</x15:v>
            <x15:x in="0"/>
          </x15:c>
        </x15:pivotRow>
        <x15:pivotRow count="2">
          <x15:c>
            <x15:v>0.56999999999999995</x15:v>
            <x15:x in="0"/>
          </x15:c>
          <x15:c>
            <x15:v>2.4938750000000001</x15:v>
            <x15:x in="0"/>
          </x15:c>
        </x15:pivotRow>
        <x15:pivotRow count="2">
          <x15:c>
            <x15:v>0.32</x15:v>
            <x15:x in="0"/>
          </x15:c>
          <x15:c>
            <x15:v>0.94700000000000006</x15:v>
            <x15:x in="0"/>
          </x15:c>
        </x15:pivotRow>
        <x15:pivotRow count="2">
          <x15:c>
            <x15:v>0.45</x15:v>
            <x15:x in="0"/>
          </x15:c>
          <x15:c>
            <x15:v>2.4272499999999999</x15:v>
            <x15:x in="0"/>
          </x15:c>
        </x15:pivotRow>
        <x15:pivotRow count="2">
          <x15:c>
            <x15:v>0.57999999999999996</x15:v>
            <x15:x in="0"/>
          </x15:c>
          <x15:c>
            <x15:v>1.4935</x15:v>
            <x15:x in="0"/>
          </x15:c>
        </x15:pivotRow>
        <x15:pivotRow count="2">
          <x15:c>
            <x15:v>0.51</x15:v>
            <x15:x in="0"/>
          </x15:c>
          <x15:c>
            <x15:v>1.4888750000000002</x15:v>
            <x15:x in="0"/>
          </x15:c>
        </x15:pivotRow>
        <x15:pivotRow count="2">
          <x15:c>
            <x15:v>0.63</x15:v>
            <x15:x in="0"/>
          </x15:c>
          <x15:c>
            <x15:v>1.445875</x15:v>
            <x15:x in="0"/>
          </x15:c>
        </x15:pivotRow>
        <x15:pivotRow count="2">
          <x15:c>
            <x15:v>0.22</x15:v>
            <x15:x in="0"/>
          </x15:c>
          <x15:c>
            <x15:v>0.94650000000000012</x15:v>
            <x15:x in="0"/>
          </x15:c>
        </x15:pivotRow>
        <x15:pivotRow count="2">
          <x15:c>
            <x15:v>0.2</x15:v>
            <x15:x in="0"/>
          </x15:c>
          <x15:c>
            <x15:v>0.90024999999999999</x15:v>
            <x15:x in="0"/>
          </x15:c>
        </x15:pivotRow>
        <x15:pivotRow count="2">
          <x15:c>
            <x15:v>0.21</x15:v>
            <x15:x in="0"/>
          </x15:c>
          <x15:c>
            <x15:v>0.79362500000000002</x15:v>
            <x15:x in="0"/>
          </x15:c>
        </x15:pivotRow>
        <x15:pivotRow count="2">
          <x15:c>
            <x15:v>0.2</x15:v>
            <x15:x in="0"/>
          </x15:c>
          <x15:c>
            <x15:v>1.1588750000000001</x15:v>
            <x15:x in="0"/>
          </x15:c>
        </x15:pivotRow>
        <x15:pivotRow count="2">
          <x15:c>
            <x15:v>0.21</x15:v>
            <x15:x in="0"/>
          </x15:c>
          <x15:c>
            <x15:v>1.2382499999999999</x15:v>
            <x15:x in="0"/>
          </x15:c>
        </x15:pivotRow>
        <x15:pivotRow count="2">
          <x15:c>
            <x15:v>0.23</x15:v>
            <x15:x in="0"/>
          </x15:c>
          <x15:c>
            <x15:v>1.3634999999999999</x15:v>
            <x15:x in="0"/>
          </x15:c>
        </x15:pivotRow>
        <x15:pivotRow count="2">
          <x15:c>
            <x15:v>1.54</x15:v>
            <x15:x in="0"/>
          </x15:c>
          <x15:c>
            <x15:v>1.4478750000000002</x15:v>
            <x15:x in="0"/>
          </x15:c>
        </x15:pivotRow>
        <x15:pivotRow count="2">
          <x15:c t="e">
            <x15:v/>
          </x15:c>
          <x15:c t="e">
            <x15:v/>
          </x15:c>
        </x15:pivotRow>
        <x15:pivotRow count="2">
          <x15:c>
            <x15:v>0.46</x15:v>
            <x15:x in="0"/>
          </x15:c>
          <x15:c>
            <x15:v>1.1811250000000002</x15:v>
            <x15:x in="0"/>
          </x15:c>
        </x15:pivotRow>
        <x15:pivotRow count="2">
          <x15:c>
            <x15:v>0.24</x15:v>
            <x15:x in="0"/>
          </x15:c>
          <x15:c>
            <x15:v>1.1485000000000001</x15:v>
            <x15:x in="0"/>
          </x15:c>
        </x15:pivotRow>
        <x15:pivotRow count="2">
          <x15:c>
            <x15:v>0.25</x15:v>
            <x15:x in="0"/>
          </x15:c>
          <x15:c>
            <x15:v>1.5274999999999999</x15:v>
            <x15:x in="0"/>
          </x15:c>
        </x15:pivotRow>
        <x15:pivotRow count="2">
          <x15:c>
            <x15:v>0.2</x15:v>
            <x15:x in="0"/>
          </x15:c>
          <x15:c>
            <x15:v>1.49125</x15:v>
            <x15:x in="0"/>
          </x15:c>
        </x15:pivotRow>
        <x15:pivotRow count="2">
          <x15:c>
            <x15:v>0.2</x15:v>
            <x15:x in="0"/>
          </x15:c>
          <x15:c>
            <x15:v>1.47875</x15:v>
            <x15:x in="0"/>
          </x15:c>
        </x15:pivotRow>
        <x15:pivotRow count="2">
          <x15:c>
            <x15:v>0.21</x15:v>
            <x15:x in="0"/>
          </x15:c>
          <x15:c>
            <x15:v>1.4530000000000001</x15:v>
            <x15:x in="0"/>
          </x15:c>
        </x15:pivotRow>
        <x15:pivotRow count="2">
          <x15:c>
            <x15:v>0.57999999999999996</x15:v>
            <x15:x in="0"/>
          </x15:c>
          <x15:c>
            <x15:v>1.50725</x15:v>
            <x15:x in="0"/>
          </x15:c>
        </x15:pivotRow>
        <x15:pivotRow count="2">
          <x15:c>
            <x15:v>0.67</x15:v>
            <x15:x in="0"/>
          </x15:c>
          <x15:c>
            <x15:v>1.5122499999999999</x15:v>
            <x15:x in="0"/>
          </x15:c>
        </x15:pivotRow>
        <x15:pivotRow count="2">
          <x15:c>
            <x15:v>0.61</x15:v>
            <x15:x in="0"/>
          </x15:c>
          <x15:c>
            <x15:v>1.5835000000000001</x15:v>
            <x15:x in="0"/>
          </x15:c>
        </x15:pivotRow>
        <x15:pivotRow count="2">
          <x15:c>
            <x15:v>2.4</x15:v>
            <x15:x in="0"/>
          </x15:c>
          <x15:c>
            <x15:v>2.6215000000000006</x15:v>
            <x15:x in="0"/>
          </x15:c>
        </x15:pivotRow>
        <x15:pivotRow count="2">
          <x15:c>
            <x15:v>1.71</x15:v>
            <x15:x in="0"/>
          </x15:c>
          <x15:c>
            <x15:v>2.647125</x15:v>
            <x15:x in="0"/>
          </x15:c>
        </x15:pivotRow>
        <x15:pivotRow count="2">
          <x15:c>
            <x15:v>0.51</x15:v>
            <x15:x in="0"/>
          </x15:c>
          <x15:c>
            <x15:v>2.6335000000000002</x15:v>
            <x15:x in="0"/>
          </x15:c>
        </x15:pivotRow>
        <x15:pivotRow count="2">
          <x15:c>
            <x15:v>0.22</x15:v>
            <x15:x in="0"/>
          </x15:c>
          <x15:c>
            <x15:v>1.14575</x15:v>
            <x15:x in="0"/>
          </x15:c>
        </x15:pivotRow>
        <x15:pivotRow count="2">
          <x15:c>
            <x15:v>0.51</x15:v>
            <x15:x in="0"/>
          </x15:c>
          <x15:c>
            <x15:v>2.5656249999999998</x15:v>
            <x15:x in="0"/>
          </x15:c>
        </x15:pivotRow>
        <x15:pivotRow count="2">
          <x15:c>
            <x15:v>0.9</x15:v>
            <x15:x in="0"/>
          </x15:c>
          <x15:c>
            <x15:v>1.5736250000000003</x15:v>
            <x15:x in="0"/>
          </x15:c>
        </x15:pivotRow>
        <x15:pivotRow count="2">
          <x15:c>
            <x15:v>0.37</x15:v>
            <x15:x in="0"/>
          </x15:c>
          <x15:c>
            <x15:v>1.536875</x15:v>
            <x15:x in="0"/>
          </x15:c>
        </x15:pivotRow>
        <x15:pivotRow count="2">
          <x15:c>
            <x15:v>4.05</x15:v>
            <x15:x in="0"/>
          </x15:c>
          <x15:c>
            <x15:v>1.4756250000000002</x15:v>
            <x15:x in="0"/>
          </x15:c>
        </x15:pivotRow>
        <x15:pivotRow count="2">
          <x15:c>
            <x15:v>0.2</x15:v>
            <x15:x in="0"/>
          </x15:c>
          <x15:c>
            <x15:v>1.1276250000000001</x15:v>
            <x15:x in="0"/>
          </x15:c>
        </x15:pivotRow>
        <x15:pivotRow count="2">
          <x15:c>
            <x15:v>0.2</x15:v>
            <x15:x in="0"/>
          </x15:c>
          <x15:c>
            <x15:v>1.0998750000000002</x15:v>
            <x15:x in="0"/>
          </x15:c>
        </x15:pivotRow>
        <x15:pivotRow count="2">
          <x15:c>
            <x15:v>0.19</x15:v>
            <x15:x in="0"/>
          </x15:c>
          <x15:c>
            <x15:v>1.106625</x15:v>
            <x15:x in="0"/>
          </x15:c>
        </x15:pivotRow>
        <x15:pivotRow count="2">
          <x15:c>
            <x15:v>0.21</x15:v>
            <x15:x in="0"/>
          </x15:c>
          <x15:c>
            <x15:v>1.4008750000000001</x15:v>
            <x15:x in="0"/>
          </x15:c>
        </x15:pivotRow>
        <x15:pivotRow count="2">
          <x15:c>
            <x15:v>0.44</x15:v>
            <x15:x in="0"/>
          </x15:c>
          <x15:c>
            <x15:v>1.4260000000000002</x15:v>
            <x15:x in="0"/>
          </x15:c>
        </x15:pivotRow>
        <x15:pivotRow count="2">
          <x15:c>
            <x15:v>0.59</x15:v>
            <x15:x in="0"/>
          </x15:c>
          <x15:c>
            <x15:v>1.4421249999999999</x15:v>
            <x15:x in="0"/>
          </x15:c>
        </x15:pivotRow>
        <x15:pivotRow count="2">
          <x15:c>
            <x15:v>0.49</x15:v>
            <x15:x in="0"/>
          </x15:c>
          <x15:c>
            <x15:v>1.516375</x15:v>
            <x15:x in="0"/>
          </x15:c>
        </x15:pivotRow>
        <x15:pivotRow count="2">
          <x15:c t="e">
            <x15:v/>
          </x15:c>
          <x15:c t="e">
            <x15:v/>
          </x15:c>
        </x15:pivotRow>
        <x15:pivotRow count="2">
          <x15:c>
            <x15:v>11</x15:v>
            <x15:x in="0"/>
          </x15:c>
          <x15:c>
            <x15:v>1.2149999999999999</x15:v>
            <x15:x in="0"/>
          </x15:c>
        </x15:pivotRow>
        <x15:pivotRow count="2">
          <x15:c>
            <x15:v>10.99</x15:v>
            <x15:x in="0"/>
          </x15:c>
          <x15:c>
            <x15:v>1.1812500000000001</x15:v>
            <x15:x in="0"/>
          </x15:c>
        </x15:pivotRow>
        <x15:pivotRow count="2">
          <x15:c>
            <x15:v>0.19</x15:v>
            <x15:x in="0"/>
          </x15:c>
          <x15:c>
            <x15:v>2.0058750000000001</x15:v>
            <x15:x in="0"/>
          </x15:c>
        </x15:pivotRow>
        <x15:pivotRow count="2">
          <x15:c>
            <x15:v>0.23</x15:v>
            <x15:x in="0"/>
          </x15:c>
          <x15:c>
            <x15:v>1.949875</x15:v>
            <x15:x in="0"/>
          </x15:c>
        </x15:pivotRow>
        <x15:pivotRow count="2">
          <x15:c>
            <x15:v>0.19</x15:v>
            <x15:x in="0"/>
          </x15:c>
          <x15:c>
            <x15:v>1.9284999999999999</x15:v>
            <x15:x in="0"/>
          </x15:c>
        </x15:pivotRow>
        <x15:pivotRow count="2">
          <x15:c>
            <x15:v>0.2</x15:v>
            <x15:x in="0"/>
          </x15:c>
          <x15:c>
            <x15:v>1.9762499999999998</x15:v>
            <x15:x in="0"/>
          </x15:c>
        </x15:pivotRow>
        <x15:pivotRow count="2">
          <x15:c>
            <x15:v>0.21</x15:v>
            <x15:x in="0"/>
          </x15:c>
          <x15:c>
            <x15:v>2.1291250000000002</x15:v>
            <x15:x in="0"/>
          </x15:c>
        </x15:pivotRow>
        <x15:pivotRow count="2">
          <x15:c>
            <x15:v>1.1499999999999999</x15:v>
            <x15:x in="0"/>
          </x15:c>
          <x15:c>
            <x15:v>2.5171250000000001</x15:v>
            <x15:x in="0"/>
          </x15:c>
        </x15:pivotRow>
        <x15:pivotRow count="2">
          <x15:c>
            <x15:v>1.17</x15:v>
            <x15:x in="0"/>
          </x15:c>
          <x15:c>
            <x15:v>2.7250000000000001</x15:v>
            <x15:x in="0"/>
          </x15:c>
        </x15:pivotRow>
        <x15:pivotRow count="2">
          <x15:c>
            <x15:v>2.29</x15:v>
            <x15:x in="0"/>
          </x15:c>
          <x15:c>
            <x15:v>3.6480000000000001</x15:v>
            <x15:x in="0"/>
          </x15:c>
        </x15:pivotRow>
        <x15:pivotRow count="2">
          <x15:c>
            <x15:v>0.45</x15:v>
            <x15:x in="0"/>
          </x15:c>
          <x15:c>
            <x15:v>3.5597500000000002</x15:v>
            <x15:x in="0"/>
          </x15:c>
        </x15:pivotRow>
        <x15:pivotRow count="2">
          <x15:c>
            <x15:v>0.47</x15:v>
            <x15:x in="0"/>
          </x15:c>
          <x15:c>
            <x15:v>3.2228750000000006</x15:v>
            <x15:x in="0"/>
          </x15:c>
        </x15:pivotRow>
        <x15:pivotRow count="2">
          <x15:c>
            <x15:v>11</x15:v>
            <x15:x in="0"/>
          </x15:c>
          <x15:c>
            <x15:v>1.1595</x15:v>
            <x15:x in="0"/>
          </x15:c>
        </x15:pivotRow>
        <x15:pivotRow count="2">
          <x15:c>
            <x15:v>0.63</x15:v>
            <x15:x in="0"/>
          </x15:c>
          <x15:c>
            <x15:v>2.8886250000000002</x15:v>
            <x15:x in="0"/>
          </x15:c>
        </x15:pivotRow>
        <x15:pivotRow count="2">
          <x15:c>
            <x15:v>0.51</x15:v>
            <x15:x in="0"/>
          </x15:c>
          <x15:c>
            <x15:v>1.8482499999999999</x15:v>
            <x15:x in="0"/>
          </x15:c>
        </x15:pivotRow>
        <x15:pivotRow count="2">
          <x15:c>
            <x15:v>0.42</x15:v>
            <x15:x in="0"/>
          </x15:c>
          <x15:c>
            <x15:v>1.7991250000000001</x15:v>
            <x15:x in="0"/>
          </x15:c>
        </x15:pivotRow>
        <x15:pivotRow count="2">
          <x15:c>
            <x15:v>0.32</x15:v>
            <x15:x in="0"/>
          </x15:c>
          <x15:c>
            <x15:v>1.6820000000000002</x15:v>
            <x15:x in="0"/>
          </x15:c>
        </x15:pivotRow>
        <x15:pivotRow count="2">
          <x15:c>
            <x15:v>3.69</x15:v>
            <x15:x in="0"/>
          </x15:c>
          <x15:c>
            <x15:v>1.1576250000000001</x15:v>
            <x15:x in="0"/>
          </x15:c>
        </x15:pivotRow>
        <x15:pivotRow count="2">
          <x15:c>
            <x15:v>0.21</x15:v>
            <x15:x in="0"/>
          </x15:c>
          <x15:c>
            <x15:v>1.1687500000000002</x15:v>
            <x15:x in="0"/>
          </x15:c>
        </x15:pivotRow>
        <x15:pivotRow count="2">
          <x15:c>
            <x15:v>0.18</x15:v>
            <x15:x in="0"/>
          </x15:c>
          <x15:c>
            <x15:v>1.2001249999999999</x15:v>
            <x15:x in="0"/>
          </x15:c>
        </x15:pivotRow>
        <x15:pivotRow count="2">
          <x15:c>
            <x15:v>0.2</x15:v>
            <x15:x in="0"/>
          </x15:c>
          <x15:c>
            <x15:v>1.6607499999999999</x15:v>
            <x15:x in="0"/>
          </x15:c>
        </x15:pivotRow>
        <x15:pivotRow count="2">
          <x15:c>
            <x15:v>0.5</x15:v>
            <x15:x in="0"/>
          </x15:c>
          <x15:c>
            <x15:v>1.850125</x15:v>
            <x15:x in="0"/>
          </x15:c>
        </x15:pivotRow>
        <x15:pivotRow count="2">
          <x15:c>
            <x15:v>0.25</x15:v>
            <x15:x in="0"/>
          </x15:c>
          <x15:c>
            <x15:v>2.0542500000000001</x15:v>
            <x15:x in="0"/>
          </x15:c>
        </x15:pivotRow>
        <x15:pivotRow count="2">
          <x15:c>
            <x15:v>0.22</x15:v>
            <x15:x in="0"/>
          </x15:c>
          <x15:c>
            <x15:v>2.0633750000000002</x15:v>
            <x15:x in="0"/>
          </x15:c>
        </x15:pivotRow>
        <x15:pivotRow count="2">
          <x15:c t="e">
            <x15:v/>
          </x15:c>
          <x15:c t="e">
            <x15:v/>
          </x15:c>
        </x15:pivotRow>
        <x15:pivotRow count="2">
          <x15:c>
            <x15:v>0.21</x15:v>
            <x15:x in="0"/>
          </x15:c>
          <x15:c>
            <x15:v>1.322875</x15:v>
            <x15:x in="0"/>
          </x15:c>
        </x15:pivotRow>
        <x15:pivotRow count="2">
          <x15:c>
            <x15:v>0.21</x15:v>
            <x15:x in="0"/>
          </x15:c>
          <x15:c>
            <x15:v>1.3287499999999999</x15:v>
            <x15:x in="0"/>
          </x15:c>
        </x15:pivotRow>
        <x15:pivotRow count="2">
          <x15:c>
            <x15:v>0.91</x15:v>
            <x15:x in="0"/>
          </x15:c>
          <x15:c>
            <x15:v>2.0892499999999998</x15:v>
            <x15:x in="0"/>
          </x15:c>
        </x15:pivotRow>
        <x15:pivotRow count="2">
          <x15:c>
            <x15:v>0.26</x15:v>
            <x15:x in="0"/>
          </x15:c>
          <x15:c>
            <x15:v>2.0183749999999998</x15:v>
            <x15:x in="0"/>
          </x15:c>
        </x15:pivotRow>
        <x15:pivotRow count="2">
          <x15:c>
            <x15:v>0.24</x15:v>
            <x15:x in="0"/>
          </x15:c>
          <x15:c>
            <x15:v>1.9133749999999998</x15:v>
            <x15:x in="0"/>
          </x15:c>
        </x15:pivotRow>
        <x15:pivotRow count="2">
          <x15:c>
            <x15:v>0.22</x15:v>
            <x15:x in="0"/>
          </x15:c>
          <x15:c>
            <x15:v>1.8589999999999998</x15:v>
            <x15:x in="0"/>
          </x15:c>
        </x15:pivotRow>
        <x15:pivotRow count="2">
          <x15:c>
            <x15:v>0.32</x15:v>
            <x15:x in="0"/>
          </x15:c>
          <x15:c>
            <x15:v>1.8636249999999999</x15:v>
            <x15:x in="0"/>
          </x15:c>
        </x15:pivotRow>
        <x15:pivotRow count="2">
          <x15:c>
            <x15:v>0.23</x15:v>
            <x15:x in="0"/>
          </x15:c>
          <x15:c>
            <x15:v>1.9948750000000002</x15:v>
            <x15:x in="0"/>
          </x15:c>
        </x15:pivotRow>
        <x15:pivotRow count="2">
          <x15:c>
            <x15:v>0.4</x15:v>
            <x15:x in="0"/>
          </x15:c>
          <x15:c>
            <x15:v>2.3098749999999999</x15:v>
            <x15:x in="0"/>
          </x15:c>
        </x15:pivotRow>
        <x15:pivotRow count="2">
          <x15:c>
            <x15:v>0.53</x15:v>
            <x15:x in="0"/>
          </x15:c>
          <x15:c>
            <x15:v>3.3838750000000006</x15:v>
            <x15:x in="0"/>
          </x15:c>
        </x15:pivotRow>
        <x15:pivotRow count="2">
          <x15:c>
            <x15:v>0.61</x15:v>
            <x15:x in="0"/>
          </x15:c>
          <x15:c>
            <x15:v>3.3450000000000002</x15:v>
            <x15:x in="0"/>
          </x15:c>
        </x15:pivotRow>
        <x15:pivotRow count="2">
          <x15:c>
            <x15:v>0.45</x15:v>
            <x15:x in="0"/>
          </x15:c>
          <x15:c>
            <x15:v>2.8741250000000007</x15:v>
            <x15:x in="0"/>
          </x15:c>
        </x15:pivotRow>
        <x15:pivotRow count="2">
          <x15:c>
            <x15:v>0.17</x15:v>
            <x15:x in="0"/>
          </x15:c>
          <x15:c>
            <x15:v>1.3002500000000001</x15:v>
            <x15:x in="0"/>
          </x15:c>
        </x15:pivotRow>
        <x15:pivotRow count="2">
          <x15:c>
            <x15:v>0.4</x15:v>
            <x15:x in="0"/>
          </x15:c>
          <x15:c>
            <x15:v>2.6515000000000004</x15:v>
            <x15:x in="0"/>
          </x15:c>
        </x15:pivotRow>
        <x15:pivotRow count="2">
          <x15:c>
            <x15:v>0.39</x15:v>
            <x15:x in="0"/>
          </x15:c>
          <x15:c>
            <x15:v>1.6567500000000002</x15:v>
            <x15:x in="0"/>
          </x15:c>
        </x15:pivotRow>
        <x15:pivotRow count="2">
          <x15:c>
            <x15:v>0.37</x15:v>
            <x15:x in="0"/>
          </x15:c>
          <x15:c>
            <x15:v>1.5975000000000001</x15:v>
            <x15:x in="0"/>
          </x15:c>
        </x15:pivotRow>
        <x15:pivotRow count="2">
          <x15:c>
            <x15:v>0.27</x15:v>
            <x15:x in="0"/>
          </x15:c>
          <x15:c>
            <x15:v>1.509625</x15:v>
            <x15:x in="0"/>
          </x15:c>
        </x15:pivotRow>
        <x15:pivotRow count="2">
          <x15:c>
            <x15:v>0.21</x15:v>
            <x15:x in="0"/>
          </x15:c>
          <x15:c>
            <x15:v>1.2866250000000001</x15:v>
            <x15:x in="0"/>
          </x15:c>
        </x15:pivotRow>
        <x15:pivotRow count="2">
          <x15:c>
            <x15:v>0.18</x15:v>
            <x15:x in="0"/>
          </x15:c>
          <x15:c>
            <x15:v>1.3087499999999999</x15:v>
            <x15:x in="0"/>
          </x15:c>
        </x15:pivotRow>
        <x15:pivotRow count="2">
          <x15:c>
            <x15:v>0.2</x15:v>
            <x15:x in="0"/>
          </x15:c>
          <x15:c>
            <x15:v>1.3512499999999998</x15:v>
            <x15:x in="0"/>
          </x15:c>
        </x15:pivotRow>
        <x15:pivotRow count="2">
          <x15:c>
            <x15:v>0.19</x15:v>
            <x15:x in="0"/>
          </x15:c>
          <x15:c>
            <x15:v>1.7756250000000002</x15:v>
            <x15:x in="0"/>
          </x15:c>
        </x15:pivotRow>
        <x15:pivotRow count="2">
          <x15:c>
            <x15:v>0.55000000000000004</x15:v>
            <x15:x in="0"/>
          </x15:c>
          <x15:c>
            <x15:v>1.9366249999999998</x15:v>
            <x15:x in="0"/>
          </x15:c>
        </x15:pivotRow>
        <x15:pivotRow count="2">
          <x15:c>
            <x15:v>0.73</x15:v>
            <x15:x in="0"/>
          </x15:c>
          <x15:c>
            <x15:v>2.2196250000000002</x15:v>
            <x15:x in="0"/>
          </x15:c>
        </x15:pivotRow>
        <x15:pivotRow count="2">
          <x15:c>
            <x15:v>0.32</x15:v>
            <x15:x in="0"/>
          </x15:c>
          <x15:c>
            <x15:v>2.2287499999999998</x15:v>
            <x15:x in="0"/>
          </x15:c>
        </x15:pivotRow>
        <x15:pivotRow count="2">
          <x15:c t="e">
            <x15:v/>
          </x15:c>
          <x15:c t="e">
            <x15:v/>
          </x15:c>
        </x15:pivotRow>
        <x15:pivotRow count="2">
          <x15:c>
            <x15:v>0.19</x15:v>
            <x15:x in="0"/>
          </x15:c>
          <x15:c>
            <x15:v>1.2295</x15:v>
            <x15:x in="0"/>
          </x15:c>
        </x15:pivotRow>
        <x15:pivotRow count="2">
          <x15:c>
            <x15:v>0.19</x15:v>
            <x15:x in="0"/>
          </x15:c>
          <x15:c>
            <x15:v>1.1793750000000001</x15:v>
            <x15:x in="0"/>
          </x15:c>
        </x15:pivotRow>
        <x15:pivotRow count="2">
          <x15:c>
            <x15:v>0.28000000000000003</x15:v>
            <x15:x in="0"/>
          </x15:c>
          <x15:c>
            <x15:v>1.6683749999999999</x15:v>
            <x15:x in="0"/>
          </x15:c>
        </x15:pivotRow>
        <x15:pivotRow count="2">
          <x15:c>
            <x15:v>0.22</x15:v>
            <x15:x in="0"/>
          </x15:c>
          <x15:c>
            <x15:v>1.5995000000000001</x15:v>
            <x15:x in="0"/>
          </x15:c>
        </x15:pivotRow>
        <x15:pivotRow count="2">
          <x15:c>
            <x15:v>0.28999999999999998</x15:v>
            <x15:x in="0"/>
          </x15:c>
          <x15:c>
            <x15:v>1.5643750000000001</x15:v>
            <x15:x in="0"/>
          </x15:c>
        </x15:pivotRow>
        <x15:pivotRow count="2">
          <x15:c>
            <x15:v>0.21</x15:v>
            <x15:x in="0"/>
          </x15:c>
          <x15:c>
            <x15:v>1.5282500000000001</x15:v>
            <x15:x in="0"/>
          </x15:c>
        </x15:pivotRow>
        <x15:pivotRow count="2">
          <x15:c>
            <x15:v>0.2</x15:v>
            <x15:x in="0"/>
          </x15:c>
          <x15:c>
            <x15:v>1.543625</x15:v>
            <x15:x in="0"/>
          </x15:c>
        </x15:pivotRow>
        <x15:pivotRow count="2">
          <x15:c>
            <x15:v>0.28999999999999998</x15:v>
            <x15:x in="0"/>
          </x15:c>
          <x15:c>
            <x15:v>1.5938750000000002</x15:v>
            <x15:x in="0"/>
          </x15:c>
        </x15:pivotRow>
        <x15:pivotRow count="2">
          <x15:c>
            <x15:v>0.4</x15:v>
            <x15:x in="0"/>
          </x15:c>
          <x15:c>
            <x15:v>1.6363750000000001</x15:v>
            <x15:x in="0"/>
          </x15:c>
        </x15:pivotRow>
        <x15:pivotRow count="2">
          <x15:c>
            <x15:v>0.62</x15:v>
            <x15:x in="0"/>
          </x15:c>
          <x15:c>
            <x15:v>2.6850000000000005</x15:v>
            <x15:x in="0"/>
          </x15:c>
        </x15:pivotRow>
        <x15:pivotRow count="2">
          <x15:c>
            <x15:v>0.77</x15:v>
            <x15:x in="0"/>
          </x15:c>
          <x15:c>
            <x15:v>2.6748750000000006</x15:v>
            <x15:x in="0"/>
          </x15:c>
        </x15:pivotRow>
        <x15:pivotRow count="2">
          <x15:c>
            <x15:v>0.65</x15:v>
            <x15:x in="0"/>
          </x15:c>
          <x15:c>
            <x15:v>2.5907500000000008</x15:v>
            <x15:x in="0"/>
          </x15:c>
        </x15:pivotRow>
        <x15:pivotRow count="2">
          <x15:c>
            <x15:v>0.2</x15:v>
            <x15:x in="0"/>
          </x15:c>
          <x15:c>
            <x15:v>1.1460000000000001</x15:v>
            <x15:x in="0"/>
          </x15:c>
        </x15:pivotRow>
        <x15:pivotRow count="2">
          <x15:c>
            <x15:v>0.61</x15:v>
            <x15:x in="0"/>
          </x15:c>
          <x15:c>
            <x15:v>2.4128750000000001</x15:v>
            <x15:x in="0"/>
          </x15:c>
        </x15:pivotRow>
        <x15:pivotRow count="2">
          <x15:c>
            <x15:v>0.44</x15:v>
            <x15:x in="0"/>
          </x15:c>
          <x15:c>
            <x15:v>1.4136250000000001</x15:v>
            <x15:x in="0"/>
          </x15:c>
        </x15:pivotRow>
        <x15:pivotRow count="2">
          <x15:c>
            <x15:v>0.38</x15:v>
            <x15:x in="0"/>
          </x15:c>
          <x15:c>
            <x15:v>1.3746250000000002</x15:v>
            <x15:x in="0"/>
          </x15:c>
        </x15:pivotRow>
        <x15:pivotRow count="2">
          <x15:c>
            <x15:v>0.27</x15:v>
            <x15:x in="0"/>
          </x15:c>
          <x15:c>
            <x15:v>1.2641250000000002</x15:v>
            <x15:x in="0"/>
          </x15:c>
        </x15:pivotRow>
        <x15:pivotRow count="2">
          <x15:c>
            <x15:v>0.19</x15:v>
            <x15:x in="0"/>
          </x15:c>
          <x15:c>
            <x15:v>1.11425</x15:v>
            <x15:x in="0"/>
          </x15:c>
        </x15:pivotRow>
        <x15:pivotRow count="2">
          <x15:c>
            <x15:v>0.17</x15:v>
            <x15:x in="0"/>
          </x15:c>
          <x15:c>
            <x15:v>1.106125</x15:v>
            <x15:x in="0"/>
          </x15:c>
        </x15:pivotRow>
        <x15:pivotRow count="2">
          <x15:c>
            <x15:v>0.2</x15:v>
            <x15:x in="0"/>
          </x15:c>
          <x15:c>
            <x15:v>1.1443749999999999</x15:v>
            <x15:x in="0"/>
          </x15:c>
        </x15:pivotRow>
        <x15:pivotRow count="2">
          <x15:c>
            <x15:v>0.2</x15:v>
            <x15:x in="0"/>
          </x15:c>
          <x15:c>
            <x15:v>1.507125</x15:v>
            <x15:x in="0"/>
          </x15:c>
        </x15:pivotRow>
        <x15:pivotRow count="2">
          <x15:c>
            <x15:v>0.28000000000000003</x15:v>
            <x15:x in="0"/>
          </x15:c>
          <x15:c>
            <x15:v>1.575</x15:v>
            <x15:x in="0"/>
          </x15:c>
        </x15:pivotRow>
        <x15:pivotRow count="2">
          <x15:c>
            <x15:v>0.35</x15:v>
            <x15:x in="0"/>
          </x15:c>
          <x15:c>
            <x15:v>1.6641250000000003</x15:v>
            <x15:x in="0"/>
          </x15:c>
        </x15:pivotRow>
        <x15:pivotRow count="2">
          <x15:c>
            <x15:v>0.28000000000000003</x15:v>
            <x15:x in="0"/>
          </x15:c>
          <x15:c>
            <x15:v>1.6900000000000002</x15:v>
            <x15:x in="0"/>
          </x15:c>
        </x15:pivotRow>
        <x15:pivotRow count="2">
          <x15:c t="e">
            <x15:v/>
          </x15:c>
          <x15:c t="e">
            <x15:v/>
          </x15:c>
        </x15:pivotRow>
        <x15:pivotRow count="2">
          <x15:c>
            <x15:v>0.27</x15:v>
            <x15:x in="0"/>
          </x15:c>
          <x15:c>
            <x15:v>0.94162500000000016</x15:v>
            <x15:x in="0"/>
          </x15:c>
        </x15:pivotRow>
        <x15:pivotRow count="2">
          <x15:c>
            <x15:v>0.22</x15:v>
            <x15:x in="0"/>
          </x15:c>
          <x15:c>
            <x15:v>1.0082499999999999</x15:v>
            <x15:x in="0"/>
          </x15:c>
        </x15:pivotRow>
        <x15:pivotRow count="2">
          <x15:c>
            <x15:v>0.24</x15:v>
            <x15:x in="0"/>
          </x15:c>
          <x15:c>
            <x15:v>2.5838749999999999</x15:v>
            <x15:x in="0"/>
          </x15:c>
        </x15:pivotRow>
        <x15:pivotRow count="2">
          <x15:c>
            <x15:v>0.23</x15:v>
            <x15:x in="0"/>
          </x15:c>
          <x15:c>
            <x15:v>2.63225</x15:v>
            <x15:x in="0"/>
          </x15:c>
        </x15:pivotRow>
        <x15:pivotRow count="2">
          <x15:c>
            <x15:v>0.28000000000000003</x15:v>
            <x15:x in="0"/>
          </x15:c>
          <x15:c>
            <x15:v>2.6991250000000004</x15:v>
            <x15:x in="0"/>
          </x15:c>
        </x15:pivotRow>
        <x15:pivotRow count="2">
          <x15:c>
            <x15:v>0.23</x15:v>
            <x15:x in="0"/>
          </x15:c>
          <x15:c>
            <x15:v>2.8480000000000008</x15:v>
            <x15:x in="0"/>
          </x15:c>
        </x15:pivotRow>
        <x15:pivotRow count="2">
          <x15:c>
            <x15:v>0.2</x15:v>
            <x15:x in="0"/>
          </x15:c>
          <x15:c>
            <x15:v>3.1126250000000004</x15:v>
            <x15:x in="0"/>
          </x15:c>
        </x15:pivotRow>
        <x15:pivotRow count="2">
          <x15:c>
            <x15:v>0.88</x15:v>
            <x15:x in="0"/>
          </x15:c>
          <x15:c>
            <x15:v>3.1110000000000007</x15:v>
            <x15:x in="0"/>
          </x15:c>
        </x15:pivotRow>
        <x15:pivotRow count="2">
          <x15:c>
            <x15:v>1</x15:v>
            <x15:x in="0"/>
          </x15:c>
          <x15:c>
            <x15:v>3.0650000000000004</x15:v>
            <x15:x in="0"/>
          </x15:c>
        </x15:pivotRow>
        <x15:pivotRow count="2">
          <x15:c>
            <x15:v>0.7</x15:v>
            <x15:x in="0"/>
          </x15:c>
          <x15:c>
            <x15:v>3.6986250000000003</x15:v>
            <x15:x in="0"/>
          </x15:c>
        </x15:pivotRow>
        <x15:pivotRow count="2">
          <x15:c>
            <x15:v>0.44</x15:v>
            <x15:x in="0"/>
          </x15:c>
          <x15:c>
            <x15:v>3.3772500000000005</x15:v>
            <x15:x in="0"/>
          </x15:c>
        </x15:pivotRow>
        <x15:pivotRow count="2">
          <x15:c>
            <x15:v>0.42</x15:v>
            <x15:x in="0"/>
          </x15:c>
          <x15:c>
            <x15:v>2.8158750000000006</x15:v>
            <x15:x in="0"/>
          </x15:c>
        </x15:pivotRow>
        <x15:pivotRow count="2">
          <x15:c>
            <x15:v>0.22</x15:v>
            <x15:x in="0"/>
          </x15:c>
          <x15:c>
            <x15:v>1.047625</x15:v>
            <x15:x in="0"/>
          </x15:c>
        </x15:pivotRow>
        <x15:pivotRow count="2">
          <x15:c>
            <x15:v>0.43</x15:v>
            <x15:x in="0"/>
          </x15:c>
          <x15:c>
            <x15:v>2.4692500000000002</x15:v>
            <x15:x in="0"/>
          </x15:c>
        </x15:pivotRow>
        <x15:pivotRow count="2">
          <x15:c>
            <x15:v>0.41</x15:v>
            <x15:x in="0"/>
          </x15:c>
          <x15:c>
            <x15:v>1.5251250000000001</x15:v>
            <x15:x in="0"/>
          </x15:c>
        </x15:pivotRow>
        <x15:pivotRow count="2">
          <x15:c>
            <x15:v>0.37</x15:v>
            <x15:x in="0"/>
          </x15:c>
          <x15:c>
            <x15:v>1.4890000000000001</x15:v>
            <x15:x in="0"/>
          </x15:c>
        </x15:pivotRow>
        <x15:pivotRow count="2">
          <x15:c>
            <x15:v>0.31</x15:v>
            <x15:x in="0"/>
          </x15:c>
          <x15:c>
            <x15:v>1.3722500000000002</x15:v>
            <x15:x in="0"/>
          </x15:c>
        </x15:pivotRow>
        <x15:pivotRow count="2">
          <x15:c>
            <x15:v>0.19</x15:v>
            <x15:x in="0"/>
          </x15:c>
          <x15:c>
            <x15:v>1.0803750000000001</x15:v>
            <x15:x in="0"/>
          </x15:c>
        </x15:pivotRow>
        <x15:pivotRow count="2">
          <x15:c>
            <x15:v>0.21</x15:v>
            <x15:x in="0"/>
          </x15:c>
          <x15:c>
            <x15:v>1.0090000000000001</x15:v>
            <x15:x in="0"/>
          </x15:c>
        </x15:pivotRow>
        <x15:pivotRow count="2">
          <x15:c>
            <x15:v>0.19</x15:v>
            <x15:x in="0"/>
          </x15:c>
          <x15:c>
            <x15:v>1.1501250000000001</x15:v>
            <x15:x in="0"/>
          </x15:c>
        </x15:pivotRow>
        <x15:pivotRow count="2">
          <x15:c>
            <x15:v>0.22</x15:v>
            <x15:x in="0"/>
          </x15:c>
          <x15:c>
            <x15:v>1.5565000000000002</x15:v>
            <x15:x in="0"/>
          </x15:c>
        </x15:pivotRow>
        <x15:pivotRow count="2">
          <x15:c>
            <x15:v>0.6</x15:v>
            <x15:x in="0"/>
          </x15:c>
          <x15:c>
            <x15:v>1.8256250000000001</x15:v>
            <x15:x in="0"/>
          </x15:c>
        </x15:pivotRow>
        <x15:pivotRow count="2">
          <x15:c>
            <x15:v>0.27</x15:v>
            <x15:x in="0"/>
          </x15:c>
          <x15:c>
            <x15:v>2.2188749999999997</x15:v>
            <x15:x in="0"/>
          </x15:c>
        </x15:pivotRow>
        <x15:pivotRow count="2">
          <x15:c>
            <x15:v>0.3</x15:v>
            <x15:x in="0"/>
          </x15:c>
          <x15:c>
            <x15:v>2.4417499999999999</x15:v>
            <x15:x in="0"/>
          </x15:c>
        </x15:pivotRow>
        <x15:pivotRow count="2">
          <x15:c t="e">
            <x15:v/>
          </x15:c>
          <x15:c t="e">
            <x15:v/>
          </x15:c>
        </x15:pivotRow>
        <x15:pivotRow count="2">
          <x15:c>
            <x15:v>0.22</x15:v>
            <x15:x in="0"/>
          </x15:c>
          <x15:c>
            <x15:v>1.0858750000000001</x15:v>
            <x15:x in="0"/>
          </x15:c>
        </x15:pivotRow>
        <x15:pivotRow count="2">
          <x15:c>
            <x15:v>0.18</x15:v>
            <x15:x in="0"/>
          </x15:c>
          <x15:c>
            <x15:v>1.012</x15:v>
            <x15:x in="0"/>
          </x15:c>
        </x15:pivotRow>
        <x15:pivotRow count="2">
          <x15:c>
            <x15:v>0.28000000000000003</x15:v>
            <x15:x in="0"/>
          </x15:c>
          <x15:c>
            <x15:v>1.5201249999999999</x15:v>
            <x15:x in="0"/>
          </x15:c>
        </x15:pivotRow>
        <x15:pivotRow count="2">
          <x15:c>
            <x15:v>0.26</x15:v>
            <x15:x in="0"/>
          </x15:c>
          <x15:c>
            <x15:v>1.4481250000000001</x15:v>
            <x15:x in="0"/>
          </x15:c>
        </x15:pivotRow>
        <x15:pivotRow count="2">
          <x15:c>
            <x15:v>0.37</x15:v>
            <x15:x in="0"/>
          </x15:c>
          <x15:c>
            <x15:v>1.430625</x15:v>
            <x15:x in="0"/>
          </x15:c>
        </x15:pivotRow>
        <x15:pivotRow count="2">
          <x15:c>
            <x15:v>0.27</x15:v>
            <x15:x in="0"/>
          </x15:c>
          <x15:c>
            <x15:v>1.428625</x15:v>
            <x15:x in="0"/>
          </x15:c>
        </x15:pivotRow>
        <x15:pivotRow count="2">
          <x15:c>
            <x15:v>0.34</x15:v>
            <x15:x in="0"/>
          </x15:c>
          <x15:c>
            <x15:v>1.431125</x15:v>
            <x15:x in="0"/>
          </x15:c>
        </x15:pivotRow>
        <x15:pivotRow count="2">
          <x15:c>
            <x15:v>0.31</x15:v>
            <x15:x in="0"/>
          </x15:c>
          <x15:c>
            <x15:v>1.443875</x15:v>
            <x15:x in="0"/>
          </x15:c>
        </x15:pivotRow>
        <x15:pivotRow count="2">
          <x15:c>
            <x15:v>0.38</x15:v>
            <x15:x in="0"/>
          </x15:c>
          <x15:c>
            <x15:v>1.4626250000000001</x15:v>
            <x15:x in="0"/>
          </x15:c>
        </x15:pivotRow>
        <x15:pivotRow count="2">
          <x15:c>
            <x15:v>1.39</x15:v>
            <x15:x in="0"/>
          </x15:c>
          <x15:c>
            <x15:v>2.3798750000000002</x15:v>
            <x15:x in="0"/>
          </x15:c>
        </x15:pivotRow>
        <x15:pivotRow count="2">
          <x15:c>
            <x15:v>1.28</x15:v>
            <x15:x in="0"/>
          </x15:c>
          <x15:c>
            <x15:v>2.3616250000000001</x15:v>
            <x15:x in="0"/>
          </x15:c>
        </x15:pivotRow>
        <x15:pivotRow count="2">
          <x15:c>
            <x15:v>0.5</x15:v>
            <x15:x in="0"/>
          </x15:c>
          <x15:c>
            <x15:v>2.3183750000000001</x15:v>
            <x15:x in="0"/>
          </x15:c>
        </x15:pivotRow>
        <x15:pivotRow count="2">
          <x15:c>
            <x15:v>0.2</x15:v>
            <x15:x in="0"/>
          </x15:c>
          <x15:c>
            <x15:v>0.88737500000000002</x15:v>
            <x15:x in="0"/>
          </x15:c>
        </x15:pivotRow>
        <x15:pivotRow count="2">
          <x15:c>
            <x15:v>0.62</x15:v>
            <x15:x in="0"/>
          </x15:c>
          <x15:c>
            <x15:v>2.2905000000000002</x15:v>
            <x15:x in="0"/>
          </x15:c>
        </x15:pivotRow>
        <x15:pivotRow count="2">
          <x15:c>
            <x15:v>0.56999999999999995</x15:v>
            <x15:x in="0"/>
          </x15:c>
          <x15:c>
            <x15:v>1.3932500000000001</x15:v>
            <x15:x in="0"/>
          </x15:c>
        </x15:pivotRow>
        <x15:pivotRow count="2">
          <x15:c>
            <x15:v>0.42</x15:v>
            <x15:x in="0"/>
          </x15:c>
          <x15:c>
            <x15:v>1.3922500000000002</x15:v>
            <x15:x in="0"/>
          </x15:c>
        </x15:pivotRow>
        <x15:pivotRow count="2">
          <x15:c>
            <x15:v>0.39</x15:v>
            <x15:x in="0"/>
          </x15:c>
          <x15:c>
            <x15:v>1.33</x15:v>
            <x15:x in="0"/>
          </x15:c>
        </x15:pivotRow>
        <x15:pivotRow count="2">
          <x15:c>
            <x15:v>0.23</x15:v>
            <x15:x in="0"/>
          </x15:c>
          <x15:c>
            <x15:v>0.82662499999999994</x15:v>
            <x15:x in="0"/>
          </x15:c>
        </x15:pivotRow>
        <x15:pivotRow count="2">
          <x15:c>
            <x15:v>0.21</x15:v>
            <x15:x in="0"/>
          </x15:c>
          <x15:c>
            <x15:v>0.79862500000000003</x15:v>
            <x15:x in="0"/>
          </x15:c>
        </x15:pivotRow>
        <x15:pivotRow count="2">
          <x15:c>
            <x15:v>0.2</x15:v>
            <x15:x in="0"/>
          </x15:c>
          <x15:c>
            <x15:v>0.88012499999999994</x15:v>
            <x15:x in="0"/>
          </x15:c>
        </x15:pivotRow>
        <x15:pivotRow count="2">
          <x15:c>
            <x15:v>0.19</x15:v>
            <x15:x in="0"/>
          </x15:c>
          <x15:c>
            <x15:v>1.320875</x15:v>
            <x15:x in="0"/>
          </x15:c>
        </x15:pivotRow>
        <x15:pivotRow count="2">
          <x15:c>
            <x15:v>0.37</x15:v>
            <x15:x in="0"/>
          </x15:c>
          <x15:c>
            <x15:v>1.4301250000000001</x15:v>
            <x15:x in="0"/>
          </x15:c>
        </x15:pivotRow>
        <x15:pivotRow count="2">
          <x15:c>
            <x15:v>0.39</x15:v>
            <x15:x in="0"/>
          </x15:c>
          <x15:c>
            <x15:v>1.4802500000000003</x15:v>
            <x15:x in="0"/>
          </x15:c>
        </x15:pivotRow>
        <x15:pivotRow count="2">
          <x15:c>
            <x15:v>0.24</x15:v>
            <x15:x in="0"/>
          </x15:c>
          <x15:c>
            <x15:v>1.476375</x15:v>
            <x15:x in="0"/>
          </x15:c>
        </x15:pivotRow>
        <x15:pivotRow count="2">
          <x15:c t="e">
            <x15:v/>
          </x15:c>
          <x15:c t="e">
            <x15:v/>
          </x15:c>
        </x15:pivotRow>
        <x15:pivotRow count="2">
          <x15:c>
            <x15:v>0.4</x15:v>
            <x15:x in="0"/>
          </x15:c>
          <x15:c>
            <x15:v>1.0316250000000002</x15:v>
            <x15:x in="0"/>
          </x15:c>
        </x15:pivotRow>
        <x15:pivotRow count="2">
          <x15:c>
            <x15:v>0.21</x15:v>
            <x15:x in="0"/>
          </x15:c>
          <x15:c>
            <x15:v>1.0033749999999999</x15:v>
            <x15:x in="0"/>
          </x15:c>
        </x15:pivotRow>
        <x15:pivotRow count="2">
          <x15:c>
            <x15:v>0.56000000000000005</x15:v>
            <x15:x in="0"/>
          </x15:c>
          <x15:c>
            <x15:v>1.5487500000000001</x15:v>
            <x15:x in="0"/>
          </x15:c>
        </x15:pivotRow>
        <x15:pivotRow count="2">
          <x15:c>
            <x15:v>0.55000000000000004</x15:v>
            <x15:x in="0"/>
          </x15:c>
          <x15:c>
            <x15:v>1.5854999999999999</x15:v>
            <x15:x in="0"/>
          </x15:c>
        </x15:pivotRow>
        <x15:pivotRow count="2">
          <x15:c>
            <x15:v>0.48</x15:v>
            <x15:x in="0"/>
          </x15:c>
          <x15:c>
            <x15:v>1.5856249999999998</x15:v>
            <x15:x in="0"/>
          </x15:c>
        </x15:pivotRow>
        <x15:pivotRow count="2">
          <x15:c>
            <x15:v>0.35</x15:v>
            <x15:x in="0"/>
          </x15:c>
          <x15:c>
            <x15:v>1.6208749999999998</x15:v>
            <x15:x in="0"/>
          </x15:c>
        </x15:pivotRow>
        <x15:pivotRow count="2">
          <x15:c>
            <x15:v>0.89</x15:v>
            <x15:x in="0"/>
          </x15:c>
          <x15:c>
            <x15:v>1.6712499999999999</x15:v>
            <x15:x in="0"/>
          </x15:c>
        </x15:pivotRow>
        <x15:pivotRow count="2">
          <x15:c>
            <x15:v>0.46</x15:v>
            <x15:x in="0"/>
          </x15:c>
          <x15:c>
            <x15:v>1.734375</x15:v>
            <x15:x in="0"/>
          </x15:c>
        </x15:pivotRow>
        <x15:pivotRow count="2">
          <x15:c>
            <x15:v>1.1100000000000001</x15:v>
            <x15:x in="0"/>
          </x15:c>
          <x15:c>
            <x15:v>1.8383749999999999</x15:v>
            <x15:x in="0"/>
          </x15:c>
        </x15:pivotRow>
        <x15:pivotRow count="2">
          <x15:c>
            <x15:v>1.47</x15:v>
            <x15:x in="0"/>
          </x15:c>
          <x15:c>
            <x15:v>2.8190000000000004</x15:v>
            <x15:x in="0"/>
          </x15:c>
        </x15:pivotRow>
        <x15:pivotRow count="2">
          <x15:c>
            <x15:v>0.33</x15:v>
            <x15:x in="0"/>
          </x15:c>
          <x15:c>
            <x15:v>2.7945000000000002</x15:v>
            <x15:x in="0"/>
          </x15:c>
        </x15:pivotRow>
        <x15:pivotRow count="2">
          <x15:c>
            <x15:v>0.31</x15:v>
            <x15:x in="0"/>
          </x15:c>
          <x15:c>
            <x15:v>2.7141250000000006</x15:v>
            <x15:x in="0"/>
          </x15:c>
        </x15:pivotRow>
        <x15:pivotRow count="2">
          <x15:c>
            <x15:v>0.2</x15:v>
            <x15:x in="0"/>
          </x15:c>
          <x15:c>
            <x15:v>0.97049999999999992</x15:v>
            <x15:x in="0"/>
          </x15:c>
        </x15:pivotRow>
        <x15:pivotRow count="2">
          <x15:c>
            <x15:v>0.35</x15:v>
            <x15:x in="0"/>
          </x15:c>
          <x15:c>
            <x15:v>2.6411250000000002</x15:v>
            <x15:x in="0"/>
          </x15:c>
        </x15:pivotRow>
        <x15:pivotRow count="2">
          <x15:c>
            <x15:v>0.48</x15:v>
            <x15:x in="0"/>
          </x15:c>
          <x15:c>
            <x15:v>1.70025</x15:v>
            <x15:x in="0"/>
          </x15:c>
        </x15:pivotRow>
        <x15:pivotRow count="2">
          <x15:c>
            <x15:v>0.55000000000000004</x15:v>
            <x15:x in="0"/>
          </x15:c>
          <x15:c>
            <x15:v>1.6484999999999999</x15:v>
            <x15:x in="0"/>
          </x15:c>
        </x15:pivotRow>
        <x15:pivotRow count="2">
          <x15:c>
            <x15:v>0.31</x15:v>
            <x15:x in="0"/>
          </x15:c>
          <x15:c>
            <x15:v>1.56</x15:v>
            <x15:x in="0"/>
          </x15:c>
        </x15:pivotRow>
        <x15:pivotRow count="2">
          <x15:c>
            <x15:v>0.19</x15:v>
            <x15:x in="0"/>
          </x15:c>
          <x15:c>
            <x15:v>0.97324999999999995</x15:v>
            <x15:x in="0"/>
          </x15:c>
        </x15:pivotRow>
        <x15:pivotRow count="2">
          <x15:c>
            <x15:v>0.24</x15:v>
            <x15:x in="0"/>
          </x15:c>
          <x15:c>
            <x15:v>0.97299999999999998</x15:v>
            <x15:x in="0"/>
          </x15:c>
        </x15:pivotRow>
        <x15:pivotRow count="2">
          <x15:c>
            <x15:v>0.19</x15:v>
            <x15:x in="0"/>
          </x15:c>
          <x15:c>
            <x15:v>0.97524999999999995</x15:v>
            <x15:x in="0"/>
          </x15:c>
        </x15:pivotRow>
        <x15:pivotRow count="2">
          <x15:c>
            <x15:v>0.2</x15:v>
            <x15:x in="0"/>
          </x15:c>
          <x15:c>
            <x15:v>1.2936250000000002</x15:v>
            <x15:x in="0"/>
          </x15:c>
        </x15:pivotRow>
        <x15:pivotRow count="2">
          <x15:c>
            <x15:v>0.21</x15:v>
            <x15:x in="0"/>
          </x15:c>
          <x15:c>
            <x15:v>1.3588749999999998</x15:v>
            <x15:x in="0"/>
          </x15:c>
        </x15:pivotRow>
        <x15:pivotRow count="2">
          <x15:c>
            <x15:v>0.23</x15:v>
            <x15:x in="0"/>
          </x15:c>
          <x15:c>
            <x15:v>1.4369999999999998</x15:v>
            <x15:x in="0"/>
          </x15:c>
        </x15:pivotRow>
        <x15:pivotRow count="2">
          <x15:c>
            <x15:v>0.42</x15:v>
            <x15:x in="0"/>
          </x15:c>
          <x15:c>
            <x15:v>1.504875</x15:v>
            <x15:x in="0"/>
          </x15:c>
        </x15:pivotRow>
        <x15:pivotRow count="2">
          <x15:c>
            <x15:v>159.34</x15:v>
            <x15:x in="0"/>
          </x15:c>
          <x15:c>
            <x15:v>1.5963677083333339</x15:v>
            <x15:x in="0"/>
          </x15:c>
        </x15:pivotRow>
      </x15:pivotTableData>
    </ext>
    <ext xmlns:x15="http://schemas.microsoft.com/office/spreadsheetml/2010/11/main" uri="{E67621CE-5B39-4880-91FE-76760E9C1902}">
      <x15:pivotTableUISettings>
        <x15:activeTabTopLevelEntity name="[TimeTable]"/>
        <x15:activeTabTopLevelEntity name="[Data]"/>
        <x15:activeTabTopLevelEntity name="[Timer]"/>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A252F95B-02B8-49DF-8CAC-777A193DCBA4}" name="PivotChartTable8" cacheId="4" applyNumberFormats="0" applyBorderFormats="0" applyFontFormats="0" applyPatternFormats="0" applyAlignmentFormats="0" applyWidthHeightFormats="1" dataCaption="Værdier" updatedVersion="8" minRefreshableVersion="3" useAutoFormatting="1" subtotalHiddenItems="1" itemPrintTitles="1" createdVersion="8" indent="0" outline="1" outlineData="1" multipleFieldFilters="0" chartFormat="3">
  <location ref="A1:C26" firstHeaderRow="0" firstDataRow="1" firstDataCol="1"/>
  <pivotFields count="6">
    <pivotField axis="axisRow" allDrilled="1" subtotalTop="0" showAll="0" dataSourceSort="1" defaultSubtotal="0" defaultAttributeDrillState="1">
      <items count="24">
        <item x="0"/>
        <item x="1"/>
        <item x="2"/>
        <item x="3"/>
        <item x="4"/>
        <item x="5"/>
        <item x="6"/>
        <item x="7"/>
        <item x="8"/>
        <item x="9"/>
        <item x="10"/>
        <item x="11"/>
        <item x="12"/>
        <item x="13"/>
        <item x="14"/>
        <item x="15"/>
        <item x="16"/>
        <item x="17"/>
        <item x="18"/>
        <item x="19"/>
        <item x="20"/>
        <item x="21"/>
        <item x="22"/>
        <item x="23"/>
      </items>
    </pivotField>
    <pivotField dataField="1" subtotalTop="0" showAll="0" defaultSubtotal="0"/>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s>
  <rowFields count="1">
    <field x="0"/>
  </rowFields>
  <rowItems count="25">
    <i>
      <x/>
    </i>
    <i>
      <x v="1"/>
    </i>
    <i>
      <x v="2"/>
    </i>
    <i>
      <x v="3"/>
    </i>
    <i>
      <x v="4"/>
    </i>
    <i>
      <x v="5"/>
    </i>
    <i>
      <x v="6"/>
    </i>
    <i>
      <x v="7"/>
    </i>
    <i>
      <x v="8"/>
    </i>
    <i>
      <x v="9"/>
    </i>
    <i>
      <x v="10"/>
    </i>
    <i>
      <x v="11"/>
    </i>
    <i>
      <x v="12"/>
    </i>
    <i>
      <x v="13"/>
    </i>
    <i>
      <x v="14"/>
    </i>
    <i>
      <x v="15"/>
    </i>
    <i>
      <x v="16"/>
    </i>
    <i>
      <x v="17"/>
    </i>
    <i>
      <x v="18"/>
    </i>
    <i>
      <x v="19"/>
    </i>
    <i>
      <x v="20"/>
    </i>
    <i>
      <x v="21"/>
    </i>
    <i>
      <x v="22"/>
    </i>
    <i>
      <x v="23"/>
    </i>
    <i t="grand">
      <x/>
    </i>
  </rowItems>
  <colFields count="1">
    <field x="-2"/>
  </colFields>
  <colItems count="2">
    <i>
      <x/>
    </i>
    <i i="1">
      <x v="1"/>
    </i>
  </colItems>
  <dataFields count="2">
    <dataField name="Overskudsproduktion (kWh)" fld="1" subtotal="count" baseField="0" baseItem="13"/>
    <dataField name="Forbrug (kWh)" fld="2" subtotal="count" baseField="0" baseItem="13"/>
  </dataFields>
  <chartFormats count="2">
    <chartFormat chart="0" format="2" series="1">
      <pivotArea type="data" outline="0" fieldPosition="0">
        <references count="1">
          <reference field="4294967294" count="1" selected="0">
            <x v="0"/>
          </reference>
        </references>
      </pivotArea>
    </chartFormat>
    <chartFormat chart="0" format="3" series="1">
      <pivotArea type="data" outline="0" fieldPosition="0">
        <references count="1">
          <reference field="4294967294" count="1" selected="0">
            <x v="1"/>
          </reference>
        </references>
      </pivotArea>
    </chartFormat>
  </chartFormats>
  <pivotHierarchies count="103">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Forbrug (kWh)"/>
    <pivotHierarchy dragToRow="0" dragToCol="0" dragToPage="0" dragToData="1" caption="Overskudsproduktion (kWh)"/>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33"/>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C510F80B-63DE-4267-81D5-13C33094786E}">
      <x15:pivotTableServerFormats count="1">
        <x15:serverFormat format=""/>
      </x15:pivotTableServerFormats>
    </ext>
    <ext xmlns:x15="http://schemas.microsoft.com/office/spreadsheetml/2010/11/main" uri="{44433962-1CF7-4059-B4EE-95C3D5FFCF73}">
      <x15:pivotTableData rowCount="25" columnCount="2" cacheId="1630321644">
        <x15:pivotRow count="2">
          <x15:c t="e">
            <x15:v/>
            <x15:x in="0"/>
          </x15:c>
          <x15:c>
            <x15:v>1.3539999999999999</x15:v>
            <x15:x in="0"/>
          </x15:c>
        </x15:pivotRow>
        <x15:pivotRow count="2">
          <x15:c t="e">
            <x15:v/>
            <x15:x in="0"/>
          </x15:c>
          <x15:c>
            <x15:v>1.3029999999999999</x15:v>
            <x15:x in="0"/>
          </x15:c>
        </x15:pivotRow>
        <x15:pivotRow count="2">
          <x15:c t="e">
            <x15:v/>
            <x15:x in="0"/>
          </x15:c>
          <x15:c>
            <x15:v>1.296</x15:v>
            <x15:x in="0"/>
          </x15:c>
        </x15:pivotRow>
        <x15:pivotRow count="2">
          <x15:c t="e">
            <x15:v/>
            <x15:x in="0"/>
          </x15:c>
          <x15:c>
            <x15:v>0.55700000000000005</x15:v>
            <x15:x in="0"/>
          </x15:c>
        </x15:pivotRow>
        <x15:pivotRow count="2">
          <x15:c t="e">
            <x15:v/>
            <x15:x in="0"/>
          </x15:c>
          <x15:c>
            <x15:v>0.20600000000000002</x15:v>
            <x15:x in="0"/>
          </x15:c>
        </x15:pivotRow>
        <x15:pivotRow count="2">
          <x15:c t="e">
            <x15:v/>
            <x15:x in="0"/>
          </x15:c>
          <x15:c>
            <x15:v>0.19900000000000001</x15:v>
            <x15:x in="0"/>
          </x15:c>
        </x15:pivotRow>
        <x15:pivotRow count="2">
          <x15:c t="e">
            <x15:v/>
            <x15:x in="0"/>
          </x15:c>
          <x15:c>
            <x15:v>0.20600000000000002</x15:v>
            <x15:x in="0"/>
          </x15:c>
        </x15:pivotRow>
        <x15:pivotRow count="2">
          <x15:c t="e">
            <x15:v/>
            <x15:x in="0"/>
          </x15:c>
          <x15:c>
            <x15:v>0.36899999999999999</x15:v>
            <x15:x in="0"/>
          </x15:c>
        </x15:pivotRow>
        <x15:pivotRow count="2">
          <x15:c t="e">
            <x15:v/>
            <x15:x in="0"/>
          </x15:c>
          <x15:c>
            <x15:v>0.34799999999999998</x15:v>
            <x15:x in="0"/>
          </x15:c>
        </x15:pivotRow>
        <x15:pivotRow count="2">
          <x15:c t="e">
            <x15:v/>
            <x15:x in="0"/>
          </x15:c>
          <x15:c>
            <x15:v>0.442</x15:v>
            <x15:x in="0"/>
          </x15:c>
        </x15:pivotRow>
        <x15:pivotRow count="2">
          <x15:c t="e">
            <x15:v/>
            <x15:x in="0"/>
          </x15:c>
          <x15:c>
            <x15:v>0.73099999999999998</x15:v>
            <x15:x in="0"/>
          </x15:c>
        </x15:pivotRow>
        <x15:pivotRow count="2">
          <x15:c t="e">
            <x15:v/>
            <x15:x in="0"/>
          </x15:c>
          <x15:c>
            <x15:v>0.97799999999999998</x15:v>
            <x15:x in="0"/>
          </x15:c>
        </x15:pivotRow>
        <x15:pivotRow count="2">
          <x15:c t="e">
            <x15:v/>
            <x15:x in="0"/>
          </x15:c>
          <x15:c>
            <x15:v>0.48299999999999998</x15:v>
            <x15:x in="0"/>
          </x15:c>
        </x15:pivotRow>
        <x15:pivotRow count="2">
          <x15:c t="e">
            <x15:v/>
            <x15:x in="0"/>
          </x15:c>
          <x15:c>
            <x15:v>0.495</x15:v>
            <x15:x in="0"/>
          </x15:c>
        </x15:pivotRow>
        <x15:pivotRow count="2">
          <x15:c t="e">
            <x15:v/>
            <x15:x in="0"/>
          </x15:c>
          <x15:c>
            <x15:v>0.502</x15:v>
            <x15:x in="0"/>
          </x15:c>
        </x15:pivotRow>
        <x15:pivotRow count="2">
          <x15:c t="e">
            <x15:v/>
            <x15:x in="0"/>
          </x15:c>
          <x15:c>
            <x15:v>0.67199999999999993</x15:v>
            <x15:x in="0"/>
          </x15:c>
        </x15:pivotRow>
        <x15:pivotRow count="2">
          <x15:c t="e">
            <x15:v/>
            <x15:x in="0"/>
          </x15:c>
          <x15:c>
            <x15:v>0.87899999999999989</x15:v>
            <x15:x in="0"/>
          </x15:c>
        </x15:pivotRow>
        <x15:pivotRow count="2">
          <x15:c t="e">
            <x15:v/>
            <x15:x in="0"/>
          </x15:c>
          <x15:c>
            <x15:v>1.371</x15:v>
            <x15:x in="0"/>
          </x15:c>
        </x15:pivotRow>
        <x15:pivotRow count="2">
          <x15:c t="e">
            <x15:v/>
            <x15:x in="0"/>
          </x15:c>
          <x15:c>
            <x15:v>0.84099999999999997</x15:v>
            <x15:x in="0"/>
          </x15:c>
        </x15:pivotRow>
        <x15:pivotRow count="2">
          <x15:c t="e">
            <x15:v/>
            <x15:x in="0"/>
          </x15:c>
          <x15:c>
            <x15:v>0.51500000000000001</x15:v>
            <x15:x in="0"/>
          </x15:c>
        </x15:pivotRow>
        <x15:pivotRow count="2">
          <x15:c t="e">
            <x15:v/>
            <x15:x in="0"/>
          </x15:c>
          <x15:c>
            <x15:v>0.52800000000000002</x15:v>
            <x15:x in="0"/>
          </x15:c>
        </x15:pivotRow>
        <x15:pivotRow count="2">
          <x15:c t="e">
            <x15:v/>
            <x15:x in="0"/>
          </x15:c>
          <x15:c>
            <x15:v>0.51600000000000001</x15:v>
            <x15:x in="0"/>
          </x15:c>
        </x15:pivotRow>
        <x15:pivotRow count="2">
          <x15:c t="e">
            <x15:v/>
            <x15:x in="0"/>
          </x15:c>
          <x15:c>
            <x15:v>0.42099999999999999</x15:v>
            <x15:x in="0"/>
          </x15:c>
        </x15:pivotRow>
        <x15:pivotRow count="2">
          <x15:c t="e">
            <x15:v/>
            <x15:x in="0"/>
          </x15:c>
          <x15:c>
            <x15:v>0.72199999999999998</x15:v>
            <x15:x in="0"/>
          </x15:c>
        </x15:pivotRow>
        <x15:pivotRow count="2">
          <x15:c t="e">
            <x15:v/>
            <x15:x in="0"/>
          </x15:c>
          <x15:c>
            <x15:v>15.934000000000001</x15:v>
            <x15:x in="0"/>
          </x15:c>
        </x15:pivotRow>
      </x15:pivotTableData>
    </ext>
    <ext xmlns:x15="http://schemas.microsoft.com/office/spreadsheetml/2010/11/main" uri="{E67621CE-5B39-4880-91FE-76760E9C1902}">
      <x15:pivotTableUISettings>
        <x15:activeTabTopLevelEntity name="[Timer]"/>
        <x15:activeTabTopLevelEntity name="[E18_Data]"/>
        <x15:activeTabTopLevelEntity name="[Data]"/>
        <x15:activeTabTopLevelEntity name="[TimeTable]"/>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A6B9AFCB-AAD6-4712-876A-25E5820D3CE5}" name="Timespecifikation" cacheId="1" applyNumberFormats="0" applyBorderFormats="0" applyFontFormats="0" applyPatternFormats="0" applyAlignmentFormats="0" applyWidthHeightFormats="1" dataCaption="Værdier" tag="d222262d-5afe-4ab8-9cbd-12a0cd8cbcff" updatedVersion="8" minRefreshableVersion="3" visualTotals="0" useAutoFormatting="1" subtotalHiddenItems="1" itemPrintTitles="1" createdVersion="8" indent="0" outline="1" outlineData="1" multipleFieldFilters="0">
  <location ref="B5:L246" firstHeaderRow="0" firstDataRow="1" firstDataCol="1"/>
  <pivotFields count="14">
    <pivotField axis="axisRow" allDrilled="1" subtotalTop="0" showAll="0" dataSourceSort="1" defaultSubtotal="0" defaultAttributeDrillState="1">
      <items count="24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s>
    </pivotField>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s>
  <rowFields count="1">
    <field x="0"/>
  </rowFields>
  <rowItems count="24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t="grand">
      <x/>
    </i>
  </rowItems>
  <colFields count="1">
    <field x="-2"/>
  </colFields>
  <colItems count="10">
    <i>
      <x/>
    </i>
    <i i="1">
      <x v="1"/>
    </i>
    <i i="2">
      <x v="2"/>
    </i>
    <i i="3">
      <x v="3"/>
    </i>
    <i i="4">
      <x v="4"/>
    </i>
    <i i="5">
      <x v="5"/>
    </i>
    <i i="6">
      <x v="6"/>
    </i>
    <i i="7">
      <x v="7"/>
    </i>
    <i i="8">
      <x v="8"/>
    </i>
    <i i="9">
      <x v="9"/>
    </i>
  </colItems>
  <dataFields count="10">
    <dataField name="Forbrug (kWh)" fld="6" subtotal="count" baseField="0" baseItem="0"/>
    <dataField name="Elleverandør abonnement" fld="1" subtotal="count" baseField="0" baseItem="0" numFmtId="175"/>
    <dataField fld="8" subtotal="count" baseField="0" baseItem="0"/>
    <dataField name="Systemtarif TSO" fld="2" subtotal="count" baseField="0" baseItem="0" numFmtId="175"/>
    <dataField name="Transmissionstarif TSO" fld="3" subtotal="count" baseField="0" baseItem="0" numFmtId="175"/>
    <dataField name="Pristillæg" fld="4" subtotal="count" baseField="0" baseItem="0" numFmtId="175"/>
    <dataField name="Spotpris" fld="5" subtotal="count" baseField="0" baseItem="0" numFmtId="175"/>
    <dataField name="Nettarif" fld="7" subtotal="count" baseField="0" baseItem="0"/>
    <dataField fld="9" subtotal="count" baseField="0" baseItem="0"/>
    <dataField fld="10" subtotal="count" baseField="0" baseItem="0"/>
  </dataFields>
  <formats count="4">
    <format dxfId="31">
      <pivotArea outline="0" collapsedLevelsAreSubtotals="1" fieldPosition="0">
        <references count="1">
          <reference field="4294967294" count="5" selected="0">
            <x v="1"/>
            <x v="3"/>
            <x v="4"/>
            <x v="5"/>
            <x v="6"/>
          </reference>
        </references>
      </pivotArea>
    </format>
    <format dxfId="30">
      <pivotArea dataOnly="0" labelOnly="1" outline="0" fieldPosition="0">
        <references count="1">
          <reference field="4294967294" count="5">
            <x v="1"/>
            <x v="3"/>
            <x v="4"/>
            <x v="5"/>
            <x v="6"/>
          </reference>
        </references>
      </pivotArea>
    </format>
    <format dxfId="29">
      <pivotArea field="0" type="button" dataOnly="0" labelOnly="1" outline="0" axis="axisRow" fieldPosition="0"/>
    </format>
    <format dxfId="28">
      <pivotArea dataOnly="0" labelOnly="1" grandRow="1" outline="0" fieldPosition="0"/>
    </format>
  </formats>
  <pivotHierarchies count="103">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caption="Forbrug (kWh)"/>
    <pivotHierarchy dragToRow="0" dragToCol="0" dragToPage="0" dragToData="1" caption="Spotpris"/>
    <pivotHierarchy dragToRow="0" dragToCol="0" dragToPage="0" dragToData="1" caption="Pristillæg"/>
    <pivotHierarchy dragToRow="0" dragToCol="0" dragToPage="0" dragToData="1" caption="Elleverandør abonnement"/>
    <pivotHierarchy dragToRow="0" dragToCol="0" dragToPage="0" dragToData="1" caption="Nettarif"/>
    <pivotHierarchy dragToRow="0" dragToCol="0" dragToPage="0" dragToData="1" caption="Transmissionstarif TSO"/>
    <pivotHierarchy dragToRow="0" dragToCol="0" dragToPage="0" dragToData="1" caption="Systemtarif TSO"/>
    <pivotHierarchy dragToRow="0" dragToCol="0" dragToPage="0" dragToData="1" caption="Systemabonnement TSO"/>
    <pivotHierarchy dragToRow="0" dragToCol="0" dragToPage="0" dragToData="1" caption="Elafgift"/>
    <pivotHierarchy dragToRow="0" dragToCol="0" dragToPage="0" dragToData="1" caption="Netabonnement"/>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2" showRowHeaders="1" showColHeaders="1" showRowStripes="1" showColStripes="0" showLastColumn="1"/>
  <rowHierarchiesUsage count="1">
    <rowHierarchyUsage hierarchyUsage="35"/>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TimeTable]"/>
        <x15:activeTabTopLevelEntity name="[Data]"/>
      </x15:pivotTableUISettings>
    </ext>
    <ext xmlns:xpdl="http://schemas.microsoft.com/office/spreadsheetml/2016/pivotdefaultlayout" uri="{747A6164-185A-40DC-8AA5-F01512510D54}">
      <xpdl:pivotTableDefinition16 EnabledSubtotalsDefault="0" SubtotalsOnTopDefault="0"/>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ksterneData_2" backgroundRefresh="0" connectionId="18" xr16:uid="{3DABCC0B-947E-46C4-99D1-EFE246996B56}" autoFormatId="16" applyNumberFormats="0" applyBorderFormats="0" applyFontFormats="0" applyPatternFormats="0" applyAlignmentFormats="0" applyWidthHeightFormats="0">
  <queryTableRefresh nextId="6">
    <queryTableFields count="4">
      <queryTableField id="1" name="Elleverandør" tableColumnId="1"/>
      <queryTableField id="2" name="Produkt" tableColumnId="2"/>
      <queryTableField id="3" name="Månedlig betaling" tableColumnId="3"/>
      <queryTableField id="4" name="Tillæg pr. kWh" tableColumnId="4"/>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ksterneData_3" backgroundRefresh="0" connectionId="21" xr16:uid="{386D4E6B-19A6-4782-A636-40957C756456}" autoFormatId="16" applyNumberFormats="0" applyBorderFormats="0" applyFontFormats="0" applyPatternFormats="0" applyAlignmentFormats="0" applyWidthHeightFormats="0">
  <queryTableRefresh nextId="404">
    <queryTableFields count="64">
      <queryTableField id="268" name="success" tableColumnId="1"/>
      <queryTableField id="269" name="errorCode" tableColumnId="2"/>
      <queryTableField id="270" name="errorText" tableColumnId="3"/>
      <queryTableField id="271" name="id" tableColumnId="4"/>
      <queryTableField id="272" name="stackTrace" tableColumnId="5"/>
      <queryTableField id="89" name="meteringPointId" tableColumnId="8"/>
      <queryTableField id="90" name="parentMeteringPointId" tableColumnId="9"/>
      <queryTableField id="91" name="typeOfMP" tableColumnId="14"/>
      <queryTableField id="92" name="energyTimeSeriesMeasureUnit" tableColumnId="15"/>
      <queryTableField id="93" name="estimatedAnnualVolume" tableColumnId="18"/>
      <queryTableField id="94" name="settlementMethod" tableColumnId="19"/>
      <queryTableField id="95" name="meterNumber" tableColumnId="20"/>
      <queryTableField id="96" name="gridOperatorName" tableColumnId="21"/>
      <queryTableField id="97" name="meteringGridAreaIdentification" tableColumnId="22"/>
      <queryTableField id="98" name="netSettlementGroup" tableColumnId="23"/>
      <queryTableField id="99" name="physicalStatusOfMP" tableColumnId="27"/>
      <queryTableField id="100" name="consumerCategory" tableColumnId="28"/>
      <queryTableField id="101" name="powerLimitKW" tableColumnId="29"/>
      <queryTableField id="42" name="powerLimitKWDecimal" tableColumnId="17"/>
      <queryTableField id="43" name="powerLimitA" tableColumnId="24"/>
      <queryTableField id="102" name="subTypeOfMP" tableColumnId="41"/>
      <queryTableField id="103" name="productionObligation" tableColumnId="42"/>
      <queryTableField id="104" name="mpCapacity" tableColumnId="43"/>
      <queryTableField id="105" name="mpConnectionType" tableColumnId="44"/>
      <queryTableField id="106" name="disconnectionType" tableColumnId="45"/>
      <queryTableField id="107" name="product" tableColumnId="46"/>
      <queryTableField id="108" name="consumerCVR" tableColumnId="47"/>
      <queryTableField id="109" name="dataAccessCVR" tableColumnId="48"/>
      <queryTableField id="110" name="consumerStartDate" tableColumnId="49"/>
      <queryTableField id="111" name="meterReadingOccurrence" tableColumnId="50"/>
      <queryTableField id="112" name="mpReadingCharacteristics" tableColumnId="51"/>
      <queryTableField id="113" name="meterCounterDigits" tableColumnId="52"/>
      <queryTableField id="114" name="meterCounterMultiplyFactor" tableColumnId="53"/>
      <queryTableField id="115" name="meterCounterUnit" tableColumnId="54"/>
      <queryTableField id="116" name="meterCounterType" tableColumnId="55"/>
      <queryTableField id="44" name="taxReduction" tableColumnId="25"/>
      <queryTableField id="45" name="taxSettlementDate" tableColumnId="26"/>
      <queryTableField id="117" name="mpRelationType" tableColumnId="56"/>
      <queryTableField id="46" name="firstConsumerPartyName" tableColumnId="30"/>
      <queryTableField id="47" name="secondConsumerPartyName" tableColumnId="31"/>
      <queryTableField id="118" name="occurrence" tableColumnId="57"/>
      <queryTableField id="119" name="meteringPointAlias" tableColumnId="58"/>
      <queryTableField id="120" name="gridOperatorID" tableColumnId="59"/>
      <queryTableField id="121" name="gridOperatorID_SchemeAgencyIdentifier" tableColumnId="60"/>
      <queryTableField id="122" name="assetType" tableColumnId="61"/>
      <queryTableField id="123" name="mpAddressWashInstructions" tableColumnId="62"/>
      <queryTableField id="48" name="darReference" tableColumnId="32"/>
      <queryTableField id="49" name="streetCode" tableColumnId="33"/>
      <queryTableField id="124" name="streetName" tableColumnId="63"/>
      <queryTableField id="125" name="buildingNumber" tableColumnId="64"/>
      <queryTableField id="126" name="floorId" tableColumnId="65"/>
      <queryTableField id="127" name="roomId" tableColumnId="66"/>
      <queryTableField id="128" name="postcode" tableColumnId="67"/>
      <queryTableField id="129" name="cityName" tableColumnId="68"/>
      <queryTableField id="50" name="citySubDivisionName" tableColumnId="34"/>
      <queryTableField id="51" name="municipalityCode" tableColumnId="35"/>
      <queryTableField id="52" name="locationDescription" tableColumnId="36"/>
      <queryTableField id="130" name="balanceSupplierName" tableColumnId="69"/>
      <queryTableField id="131" name="balanceSupplierId" tableColumnId="70"/>
      <queryTableField id="132" name="balanceSupplierStartDate" tableColumnId="71"/>
      <queryTableField id="133" name="balanceSupplierId_SchemeAgencyIdentifier" tableColumnId="72"/>
      <queryTableField id="134" name="protectedName" tableColumnId="73"/>
      <queryTableField id="135" name="contactAddresses" tableColumnId="74"/>
      <queryTableField id="136" name="childMeteringPoints" tableColumnId="75"/>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ksterneData_6" backgroundRefresh="0" connectionId="7" xr16:uid="{FF053220-78E9-4FA7-BDFC-54F750960046}" autoFormatId="16" applyNumberFormats="0" applyBorderFormats="0" applyFontFormats="0" applyPatternFormats="0" applyAlignmentFormats="0" applyWidthHeightFormats="0">
  <queryTableRefresh nextId="62">
    <queryTableFields count="10">
      <queryTableField id="2" name="meteringPointId" tableColumnId="2"/>
      <queryTableField id="4" name="meterReadingOccurrence" tableColumnId="4"/>
      <queryTableField id="7" name="meterNumber" tableColumnId="7"/>
      <queryTableField id="5" name="settlementMethod" tableColumnId="5"/>
      <queryTableField id="6" name="balanceSupplierName" tableColumnId="6"/>
      <queryTableField id="9" name="postcode" tableColumnId="9"/>
      <queryTableField id="10" name="cityName" tableColumnId="10"/>
      <queryTableField id="8" name="consumerStartDate" tableColumnId="8"/>
      <queryTableField id="3" name="Adresse" tableColumnId="3"/>
      <queryTableField id="1" name="Display"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ksterneData_8" backgroundRefresh="0" connectionId="12" xr16:uid="{57C4803C-AC9C-4B19-A040-EAFC3294A51A}" autoFormatId="16" applyNumberFormats="0" applyBorderFormats="0" applyFontFormats="0" applyPatternFormats="0" applyAlignmentFormats="0" applyWidthHeightFormats="0">
  <queryTableRefresh nextId="638">
    <queryTableFields count="18">
      <queryTableField id="1" name="MålepunktsID" tableColumnId="1"/>
      <queryTableField id="2" name="Målernummer" tableColumnId="2"/>
      <queryTableField id="3" name="Netselskab" tableColumnId="3"/>
      <queryTableField id="4" name="Netområdenummer" tableColumnId="4"/>
      <queryTableField id="5" name="Nettoafregningsgruppe" tableColumnId="5"/>
      <queryTableField id="15" name="Netselskab GLN" tableColumnId="15"/>
      <queryTableField id="22" name="Postnummer" tableColumnId="22"/>
      <queryTableField id="23" name="Bynavn" tableColumnId="23"/>
      <queryTableField id="18" name="Vejnavn" tableColumnId="18"/>
      <queryTableField id="19" name="Husnummer" tableColumnId="19"/>
      <queryTableField id="20" name="Etage" tableColumnId="20"/>
      <queryTableField id="21" name="Side" tableColumnId="21"/>
      <queryTableField id="8" name="Indflytningsdato" tableColumnId="8"/>
      <queryTableField id="9" name="Aflæsningsfrekvens" tableColumnId="9"/>
      <queryTableField id="27" name="Elleverandør" tableColumnId="27"/>
      <queryTableField id="28" name="Elleverandør GLN" tableColumnId="28"/>
      <queryTableField id="29" name="Elleverandør siden" tableColumnId="29"/>
      <queryTableField id="14" name="data hentet" tableColumnId="14"/>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ksterneData_1" backgroundRefresh="0" connectionId="17" xr16:uid="{A01D34D8-DDDA-4BF8-ACA8-A75C5EB56D48}" autoFormatId="16" applyNumberFormats="0" applyBorderFormats="0" applyFontFormats="0" applyPatternFormats="0" applyAlignmentFormats="0" applyWidthHeightFormats="0">
  <queryTableRefresh nextId="2">
    <queryTableFields count="1">
      <queryTableField id="1" name="E18FallbackUsed" tableColumnId="1"/>
    </queryTable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ksterneData_9" backgroundRefresh="0" connectionId="51" xr16:uid="{1F3EF920-5020-4169-83D5-7DC449958A97}" autoFormatId="16" applyNumberFormats="0" applyBorderFormats="0" applyFontFormats="0" applyPatternFormats="0" applyAlignmentFormats="0" applyWidthHeightFormats="0">
  <queryTableRefresh nextId="2">
    <queryTableFields count="1">
      <queryTableField id="1" name="Elleverandør" tableColumnId="1"/>
    </queryTableFields>
  </queryTableRefresh>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ksterneData_10" backgroundRefresh="0" connectionId="55" xr16:uid="{B62D37F2-3773-4B5E-87F9-A5EA2B159299}" autoFormatId="16" applyNumberFormats="0" applyBorderFormats="0" applyFontFormats="0" applyPatternFormats="0" applyAlignmentFormats="0" applyWidthHeightFormats="0">
  <queryTableRefresh nextId="2">
    <queryTableFields count="1">
      <queryTableField id="1" name="PowerLimitKW" tableColumnId="1"/>
    </queryTableFields>
  </queryTableRefresh>
  <extLst>
    <ext xmlns:x15="http://schemas.microsoft.com/office/spreadsheetml/2010/11/main" uri="{883FBD77-0823-4a55-B5E3-86C4891E6966}">
      <x15:queryTable sourceDataName="Forespørgsel - PowerLimit"/>
    </ext>
  </extLst>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ksterneData_11" backgroundRefresh="0" connectionId="8" xr16:uid="{AF021F6D-9D2A-4F5B-8FF6-C804F3804A2F}" autoFormatId="16" applyNumberFormats="0" applyBorderFormats="0" applyFontFormats="0" applyPatternFormats="0" applyAlignmentFormats="0" applyWidthHeightFormats="0">
  <queryTableRefresh nextId="11">
    <queryTableFields count="10">
      <queryTableField id="1" name="meteringPointId" tableColumnId="1"/>
      <queryTableField id="2" name="meterReadingOccurrence" tableColumnId="2"/>
      <queryTableField id="3" name="meterNumber" tableColumnId="3"/>
      <queryTableField id="4" name="settlementMethod" tableColumnId="4"/>
      <queryTableField id="5" name="balanceSupplierName" tableColumnId="5"/>
      <queryTableField id="6" name="postcode" tableColumnId="6"/>
      <queryTableField id="7" name="cityName" tableColumnId="7"/>
      <queryTableField id="8" name="consumerStartDate" tableColumnId="8"/>
      <queryTableField id="9" name="Adresse" tableColumnId="9"/>
      <queryTableField id="10" name="Display" tableColumnId="10"/>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Udsnit_DK_Time__Måned" xr10:uid="{F17F4E4C-5D54-4FAE-9688-E5E510A747B5}" sourceName="[TimeTable].[DK-Time (Måned)]">
  <pivotTables>
    <pivotTable tabId="26" name="Timespecifikation"/>
  </pivotTables>
  <data>
    <olap pivotCacheId="885615654">
      <levels count="2">
        <level uniqueName="[TimeTable].[DK-Time (Måned)].[(All)]" sourceCaption="(All)" count="0"/>
        <level uniqueName="[TimeTable].[DK-Time (Måned)].[DK-Time (Måned)]" sourceCaption="DK-Time (Måned)" count="1">
          <ranges>
            <range startItem="0">
              <i n="[TimeTable].[DK-Time (Måned)].&amp;[jan]" c="jan"/>
            </range>
          </ranges>
        </level>
      </levels>
      <selections count="1">
        <selection n="[TimeTable].[DK-Time (Måned)].[All]"/>
      </selections>
    </olap>
  </data>
  <extLst>
    <x:ext xmlns:x15="http://schemas.microsoft.com/office/spreadsheetml/2010/11/main" uri="{03082B11-2C62-411c-B77F-237D8FCFBE4C}">
      <x15:slicerCachePivotTables>
        <pivotTable tabId="4294967295" name="PivotChartTable7"/>
        <pivotTable tabId="4294967295" name="PivotChartTable3"/>
        <pivotTable tabId="4294967295" name="PivotChartTable2"/>
        <pivotTable tabId="4294967295" name="PivotChartTable1"/>
        <pivotTable tabId="4294967295" name="PivotChartTable4"/>
        <pivotTable tabId="4294967295" name="PivotChartTable5"/>
      </x15:slicerCachePivotTables>
    </x:ext>
    <x:ext xmlns:x15="http://schemas.microsoft.com/office/spreadsheetml/2010/11/main" uri="{470722E0-AACD-4C17-9CDC-17EF765DBC7E}">
      <x15:slicerCacheHideItemsWithNoData count="1">
        <x15:slicerCacheOlapLevelName uniqueName="[TimeTable].[DK-Time (Måned)].[DK-Time (Måned)]" count="0"/>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Udsnit_DK_Time__År" xr10:uid="{D9EE6625-C577-4F46-AD4C-B7DDFA73955A}" sourceName="[TimeTable].[DK-Time (År)]">
  <pivotTables>
    <pivotTable tabId="26" name="Timespecifikation"/>
  </pivotTables>
  <data>
    <olap pivotCacheId="885615654">
      <levels count="2">
        <level uniqueName="[TimeTable].[DK-Time (År)].[(All)]" sourceCaption="(All)" count="0"/>
        <level uniqueName="[TimeTable].[DK-Time (År)].[DK-Time (År)]" sourceCaption="DK-Time (År)" count="1">
          <ranges>
            <range startItem="0">
              <i n="[TimeTable].[DK-Time (År)].&amp;[2026]" c="2026"/>
            </range>
          </ranges>
        </level>
      </levels>
      <selections count="1">
        <selection n="[TimeTable].[DK-Time (År)].[All]"/>
      </selections>
    </olap>
  </data>
  <extLst>
    <x:ext xmlns:x15="http://schemas.microsoft.com/office/spreadsheetml/2010/11/main" uri="{03082B11-2C62-411c-B77F-237D8FCFBE4C}">
      <x15:slicerCachePivotTables>
        <pivotTable tabId="4294967295" name="PivotChartTable7"/>
        <pivotTable tabId="4294967295" name="PivotChartTable3"/>
        <pivotTable tabId="4294967295" name="PivotChartTable2"/>
        <pivotTable tabId="4294967295" name="PivotChartTable1"/>
        <pivotTable tabId="4294967295" name="PivotChartTable4"/>
        <pivotTable tabId="4294967295" name="PivotChartTable5"/>
      </x15:slicerCachePivotTables>
    </x:ext>
    <x:ext xmlns:x15="http://schemas.microsoft.com/office/spreadsheetml/2010/11/main" uri="{470722E0-AACD-4C17-9CDC-17EF765DBC7E}">
      <x15:slicerCacheHideItemsWithNoData count="1">
        <x15:slicerCacheOlapLevelName uniqueName="[TimeTable].[DK-Time (År)].[DK-Time (År)]" count="0"/>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Udsnit_DK_Time__Måned1" xr10:uid="{1D92B35D-03BB-408E-A594-34FCC0DAC93A}" sourceName="[TimeTable].[DK-Time (Måned)]">
  <data>
    <olap pivotCacheId="1711515164">
      <levels count="2">
        <level uniqueName="[TimeTable].[DK-Time (Måned)].[(All)]" sourceCaption="(All)" count="0"/>
        <level uniqueName="[TimeTable].[DK-Time (Måned)].[DK-Time (Måned)]" sourceCaption="DK-Time (Måned)" count="1">
          <ranges>
            <range startItem="0">
              <i n="[TimeTable].[DK-Time (Måned)].&amp;[jan]" c="jan"/>
            </range>
          </ranges>
        </level>
      </levels>
      <selections count="1">
        <selection n="[TimeTable].[DK-Time (Måned)].[All]"/>
      </selections>
    </olap>
  </data>
  <extLst>
    <x:ext xmlns:x15="http://schemas.microsoft.com/office/spreadsheetml/2010/11/main" uri="{03082B11-2C62-411c-B77F-237D8FCFBE4C}">
      <x15:slicerCachePivotTables>
        <pivotTable tabId="4294967295" name="PivotChartTable8"/>
        <pivotTable tabId="4294967295" name="PivotChartTable6"/>
      </x15:slicerCachePivotTables>
    </x:ext>
    <x:ext xmlns:x15="http://schemas.microsoft.com/office/spreadsheetml/2010/11/main" uri="{470722E0-AACD-4C17-9CDC-17EF765DBC7E}">
      <x15:slicerCacheHideItemsWithNoData count="1">
        <x15:slicerCacheOlapLevelName uniqueName="[TimeTable].[DK-Time (Måned)].[DK-Time (Måned)]" count="0"/>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Udsnit_DK_Time__År1" xr10:uid="{8733BE85-74AF-4383-8D40-CADCD5365A62}" sourceName="[TimeTable].[DK-Time (År)]">
  <data>
    <olap pivotCacheId="1711515164">
      <levels count="2">
        <level uniqueName="[TimeTable].[DK-Time (År)].[(All)]" sourceCaption="(All)" count="0"/>
        <level uniqueName="[TimeTable].[DK-Time (År)].[DK-Time (År)]" sourceCaption="DK-Time (År)" count="1">
          <ranges>
            <range startItem="0">
              <i n="[TimeTable].[DK-Time (År)].&amp;[2026]" c="2026"/>
            </range>
          </ranges>
        </level>
      </levels>
      <selections count="1">
        <selection n="[TimeTable].[DK-Time (År)].[All]"/>
      </selections>
    </olap>
  </data>
  <extLst>
    <x:ext xmlns:x15="http://schemas.microsoft.com/office/spreadsheetml/2010/11/main" uri="{03082B11-2C62-411c-B77F-237D8FCFBE4C}">
      <x15:slicerCachePivotTables>
        <pivotTable tabId="4294967295" name="PivotChartTable8"/>
        <pivotTable tabId="4294967295" name="PivotChartTable6"/>
      </x15:slicerCachePivotTables>
    </x:ext>
    <x:ext xmlns:x15="http://schemas.microsoft.com/office/spreadsheetml/2010/11/main" uri="{470722E0-AACD-4C17-9CDC-17EF765DBC7E}">
      <x15:slicerCacheHideItemsWithNoData count="1">
        <x15:slicerCacheOlapLevelName uniqueName="[TimeTable].[DK-Time (År)].[DK-Time (År)]" count="0"/>
      </x15:slicerCacheHideItemsWithNoData>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Udsnit_Dato1" xr10:uid="{07AE8B05-35CC-4963-895E-9578335A3E68}" sourceName="[TimeTable].[Dato]">
  <pivotTables>
    <pivotTable tabId="26" name="Timespecifikation"/>
  </pivotTables>
  <data>
    <olap pivotCacheId="885615654">
      <levels count="2">
        <level uniqueName="[TimeTable].[Dato].[(All)]" sourceCaption="(All)" count="0"/>
        <level uniqueName="[TimeTable].[Dato].[Dato]" sourceCaption="Dato" count="10">
          <ranges>
            <range startItem="0">
              <i n="[TimeTable].[Dato].&amp;[2026-01-01T00:00:00]" c="2026-01-01"/>
              <i n="[TimeTable].[Dato].&amp;[2026-01-02T00:00:00]" c="2026-01-02"/>
              <i n="[TimeTable].[Dato].&amp;[2026-01-03T00:00:00]" c="2026-01-03"/>
              <i n="[TimeTable].[Dato].&amp;[2026-01-04T00:00:00]" c="2026-01-04"/>
              <i n="[TimeTable].[Dato].&amp;[2026-01-05T00:00:00]" c="2026-01-05"/>
              <i n="[TimeTable].[Dato].&amp;[2026-01-06T00:00:00]" c="2026-01-06"/>
              <i n="[TimeTable].[Dato].&amp;[2026-01-07T00:00:00]" c="2026-01-07"/>
              <i n="[TimeTable].[Dato].&amp;[2026-01-08T00:00:00]" c="2026-01-08"/>
              <i n="[TimeTable].[Dato].&amp;[2026-01-09T00:00:00]" c="2026-01-09"/>
              <i n="[TimeTable].[Dato].&amp;[2026-01-10T00:00:00]" c="2026-01-10"/>
            </range>
          </ranges>
        </level>
      </levels>
      <selections count="1">
        <selection n="[TimeTable].[Dato].[All]"/>
      </selections>
    </olap>
  </data>
  <extLst>
    <x:ext xmlns:x15="http://schemas.microsoft.com/office/spreadsheetml/2010/11/main" uri="{03082B11-2C62-411c-B77F-237D8FCFBE4C}">
      <x15:slicerCachePivotTables>
        <pivotTable tabId="4294967295" name="PivotChartTable7"/>
        <pivotTable tabId="4294967295" name="PivotChartTable5"/>
        <pivotTable tabId="4294967295" name="PivotChartTable3"/>
        <pivotTable tabId="4294967295" name="PivotChartTable2"/>
        <pivotTable tabId="4294967295" name="PivotChartTable1"/>
        <pivotTable tabId="4294967295" name="PivotChartTable4"/>
      </x15:slicerCachePivotTables>
    </x:ext>
    <x:ext xmlns:x15="http://schemas.microsoft.com/office/spreadsheetml/2010/11/main" uri="{470722E0-AACD-4C17-9CDC-17EF765DBC7E}">
      <x15:slicerCacheHideItemsWithNoData count="1">
        <x15:slicerCacheOlapLevelName uniqueName="[TimeTable].[Dato].[Dato]" count="0"/>
      </x15:slicerCacheHideItemsWithNoData>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Udsnit_Dato" xr10:uid="{F36A3D5B-02FE-4448-BB87-4871A90280E4}" sourceName="[TimeTable].[Dato]">
  <data>
    <olap pivotCacheId="1711515164">
      <levels count="2">
        <level uniqueName="[TimeTable].[Dato].[(All)]" sourceCaption="(All)" count="0"/>
        <level uniqueName="[TimeTable].[Dato].[Dato]" sourceCaption="Dato" count="10">
          <ranges>
            <range startItem="0">
              <i n="[TimeTable].[Dato].&amp;[2026-01-01T00:00:00]" c="2026-01-01"/>
              <i n="[TimeTable].[Dato].&amp;[2026-01-02T00:00:00]" c="2026-01-02"/>
              <i n="[TimeTable].[Dato].&amp;[2026-01-03T00:00:00]" c="2026-01-03"/>
              <i n="[TimeTable].[Dato].&amp;[2026-01-04T00:00:00]" c="2026-01-04"/>
              <i n="[TimeTable].[Dato].&amp;[2026-01-05T00:00:00]" c="2026-01-05"/>
              <i n="[TimeTable].[Dato].&amp;[2026-01-06T00:00:00]" c="2026-01-06"/>
              <i n="[TimeTable].[Dato].&amp;[2026-01-07T00:00:00]" c="2026-01-07"/>
              <i n="[TimeTable].[Dato].&amp;[2026-01-08T00:00:00]" c="2026-01-08"/>
              <i n="[TimeTable].[Dato].&amp;[2026-01-09T00:00:00]" c="2026-01-09"/>
              <i n="[TimeTable].[Dato].&amp;[2026-01-10T00:00:00]" c="2026-01-10"/>
            </range>
          </ranges>
        </level>
      </levels>
      <selections count="1">
        <selection n="[TimeTable].[Dato].[All]"/>
      </selections>
    </olap>
  </data>
  <extLst>
    <x:ext xmlns:x15="http://schemas.microsoft.com/office/spreadsheetml/2010/11/main" uri="{03082B11-2C62-411c-B77F-237D8FCFBE4C}">
      <x15:slicerCachePivotTables>
        <pivotTable tabId="4294967295" name="PivotChartTable8"/>
        <pivotTable tabId="4294967295" name="PivotChartTable6"/>
      </x15:slicerCachePivotTables>
    </x:ext>
    <x:ext xmlns:x15="http://schemas.microsoft.com/office/spreadsheetml/2010/11/main" uri="{470722E0-AACD-4C17-9CDC-17EF765DBC7E}">
      <x15:slicerCacheHideItemsWithNoData count="1">
        <x15:slicerCacheOlapLevelName uniqueName="[TimeTable].[Dato].[Dato]" count="0"/>
      </x15:slicerCacheHideItemsWithNoData>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Udsnit_Time" xr10:uid="{3FB30080-CE80-4364-BE9B-E60A62151718}" sourceName="[Timer].[TimeText]">
  <data>
    <olap pivotCacheId="885615654">
      <levels count="2">
        <level uniqueName="[Timer].[TimeText].[(All)]" sourceCaption="(All)" count="0"/>
        <level uniqueName="[Timer].[TimeText].[TimeText]" sourceCaption="TimeText" count="24">
          <ranges>
            <range startItem="0">
              <i n="[Timer].[TimeText].&amp;[00-01]" c="00-01"/>
              <i n="[Timer].[TimeText].&amp;[01-02]" c="01-02"/>
              <i n="[Timer].[TimeText].&amp;[02-03]" c="02-03"/>
              <i n="[Timer].[TimeText].&amp;[03-04]" c="03-04"/>
              <i n="[Timer].[TimeText].&amp;[04-05]" c="04-05"/>
              <i n="[Timer].[TimeText].&amp;[05-06]" c="05-06"/>
              <i n="[Timer].[TimeText].&amp;[06-07]" c="06-07"/>
              <i n="[Timer].[TimeText].&amp;[07-08]" c="07-08"/>
              <i n="[Timer].[TimeText].&amp;[08-09]" c="08-09"/>
              <i n="[Timer].[TimeText].&amp;[09-10]" c="09-10"/>
              <i n="[Timer].[TimeText].&amp;[10-11]" c="10-11"/>
              <i n="[Timer].[TimeText].&amp;[11-12]" c="11-12"/>
              <i n="[Timer].[TimeText].&amp;[12-13]" c="12-13"/>
              <i n="[Timer].[TimeText].&amp;[13-14]" c="13-14"/>
              <i n="[Timer].[TimeText].&amp;[14-15]" c="14-15"/>
              <i n="[Timer].[TimeText].&amp;[15-16]" c="15-16"/>
              <i n="[Timer].[TimeText].&amp;[16-17]" c="16-17"/>
              <i n="[Timer].[TimeText].&amp;[17-18]" c="17-18"/>
              <i n="[Timer].[TimeText].&amp;[18-19]" c="18-19"/>
              <i n="[Timer].[TimeText].&amp;[19-20]" c="19-20"/>
              <i n="[Timer].[TimeText].&amp;[20-21]" c="20-21"/>
              <i n="[Timer].[TimeText].&amp;[21-22]" c="21-22"/>
              <i n="[Timer].[TimeText].&amp;[22-23]" c="22-23"/>
              <i n="[Timer].[TimeText].&amp;[23-00]" c="23-00"/>
            </range>
          </ranges>
        </level>
      </levels>
      <selections count="1">
        <selection n="[Timer].[TimeText].[All]"/>
      </selections>
    </olap>
  </data>
  <extLst>
    <x:ext xmlns:x15="http://schemas.microsoft.com/office/spreadsheetml/2010/11/main" uri="{03082B11-2C62-411c-B77F-237D8FCFBE4C}">
      <x15:slicerCachePivotTables>
        <pivotTable tabId="4294967295" name="PivotChartTable7"/>
        <pivotTable tabId="4294967295" name="PivotChartTable4"/>
        <pivotTable tabId="4294967295" name="PivotChartTable1"/>
        <pivotTable tabId="4294967295" name="PivotChartTable2"/>
        <pivotTable tabId="4294967295" name="PivotChartTable3"/>
        <pivotTable tabId="4294967295" name="PivotChartTable5"/>
      </x15:slicerCachePivotTables>
    </x:ext>
    <x:ext xmlns:x15="http://schemas.microsoft.com/office/spreadsheetml/2010/11/main" uri="{470722E0-AACD-4C17-9CDC-17EF765DBC7E}">
      <x15:slicerCacheHideItemsWithNoData count="1">
        <x15:slicerCacheOlapLevelName uniqueName="[Timer].[TimeText].[TimeText]" count="0"/>
      </x15:slicerCacheHideItemsWithNoData>
    </x:ext>
  </extLst>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Udsnit_Time_prod" xr10:uid="{3B2E3ECF-D135-4C67-929F-C22A2AE47410}" sourceName="[Timer].[TimeText]">
  <data>
    <olap pivotCacheId="1711515164">
      <levels count="2">
        <level uniqueName="[Timer].[TimeText].[(All)]" sourceCaption="(All)" count="0"/>
        <level uniqueName="[Timer].[TimeText].[TimeText]" sourceCaption="TimeText" count="24">
          <ranges>
            <range startItem="0">
              <i n="[Timer].[TimeText].&amp;[00-01]" c="00-01"/>
              <i n="[Timer].[TimeText].&amp;[01-02]" c="01-02"/>
              <i n="[Timer].[TimeText].&amp;[02-03]" c="02-03"/>
              <i n="[Timer].[TimeText].&amp;[03-04]" c="03-04"/>
              <i n="[Timer].[TimeText].&amp;[04-05]" c="04-05"/>
              <i n="[Timer].[TimeText].&amp;[05-06]" c="05-06"/>
              <i n="[Timer].[TimeText].&amp;[06-07]" c="06-07"/>
              <i n="[Timer].[TimeText].&amp;[07-08]" c="07-08"/>
              <i n="[Timer].[TimeText].&amp;[08-09]" c="08-09"/>
              <i n="[Timer].[TimeText].&amp;[09-10]" c="09-10"/>
              <i n="[Timer].[TimeText].&amp;[10-11]" c="10-11"/>
              <i n="[Timer].[TimeText].&amp;[11-12]" c="11-12"/>
              <i n="[Timer].[TimeText].&amp;[12-13]" c="12-13"/>
              <i n="[Timer].[TimeText].&amp;[13-14]" c="13-14"/>
              <i n="[Timer].[TimeText].&amp;[14-15]" c="14-15"/>
              <i n="[Timer].[TimeText].&amp;[15-16]" c="15-16"/>
              <i n="[Timer].[TimeText].&amp;[16-17]" c="16-17"/>
              <i n="[Timer].[TimeText].&amp;[17-18]" c="17-18"/>
              <i n="[Timer].[TimeText].&amp;[18-19]" c="18-19"/>
              <i n="[Timer].[TimeText].&amp;[19-20]" c="19-20"/>
              <i n="[Timer].[TimeText].&amp;[20-21]" c="20-21"/>
              <i n="[Timer].[TimeText].&amp;[21-22]" c="21-22"/>
              <i n="[Timer].[TimeText].&amp;[22-23]" c="22-23"/>
              <i n="[Timer].[TimeText].&amp;[23-00]" c="23-00"/>
            </range>
          </ranges>
        </level>
      </levels>
      <selections count="1">
        <selection n="[Timer].[TimeText].[All]"/>
      </selections>
    </olap>
  </data>
  <extLst>
    <x:ext xmlns:x15="http://schemas.microsoft.com/office/spreadsheetml/2010/11/main" uri="{03082B11-2C62-411c-B77F-237D8FCFBE4C}">
      <x15:slicerCachePivotTables>
        <pivotTable tabId="4294967295" name="PivotChartTable8"/>
        <pivotTable tabId="4294967295" name="PivotChartTable6"/>
      </x15:slicerCachePivotTables>
    </x:ext>
    <x:ext xmlns:x15="http://schemas.microsoft.com/office/spreadsheetml/2010/11/main" uri="{470722E0-AACD-4C17-9CDC-17EF765DBC7E}">
      <x15:slicerCacheHideItemsWithNoData count="1">
        <x15:slicerCacheOlapLevelName uniqueName="[Timer].[TimeText].[TimeText]" count="0"/>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åned" xr10:uid="{D9A044FA-71D3-4DA8-8657-B0AC40E81575}" cache="Udsnit_DK_Time__Måned" caption="Måned" columnCount="3" level="1" style="Udsnitstypografi 1" rowHeight="180000"/>
  <slicer name="År" xr10:uid="{648AD057-8ED8-4064-97A1-A6BC5E788B2E}" cache="Udsnit_DK_Time__År" caption="År" level="1" style="Udsnitstypografi 1" rowHeight="180000"/>
  <slicer name="Dato" xr10:uid="{1E4665FA-C687-475A-831E-3036EAF829C9}" cache="Udsnit_Dato1" caption="Dato" level="1" style="Udsnitstypografi 1" rowHeight="180000"/>
  <slicer name="Time" xr10:uid="{2B339F19-B2FF-4F66-9CFF-10ABC4002E12}" cache="Udsnit_Time" caption="Time" columnCount="2" level="1" style="Udsnitstypografi 1" rowHeight="1800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åned (Prod)" xr10:uid="{F1618441-F337-4140-AC6C-7B745F14B762}" cache="Udsnit_DK_Time__Måned1" caption="Måned" columnCount="3" level="1" style="Udsnitstypografi 1" rowHeight="180000"/>
  <slicer name="År (Prod)" xr10:uid="{E5A18CD7-65BB-423F-B846-D97099504F87}" cache="Udsnit_DK_Time__År1" caption="År" level="1" style="Udsnitstypografi 1" rowHeight="180000"/>
  <slicer name="Dato_prod" xr10:uid="{B04190BC-8C4E-4AAA-98EA-C93E5CED9BEC}" cache="Udsnit_Dato" caption="Dato" level="1" style="Udsnitstypografi 1" rowHeight="180000"/>
  <slicer name="Time_prod" xr10:uid="{6199D70D-7045-42FC-A5BC-CD9BE9ED4CC3}" cache="Udsnit_Time_prod" caption="Time" columnCount="2" level="1" style="Udsnitstypografi 1" rowHeight="180000"/>
</slicers>
</file>

<file path=xl/tables/_rels/table3.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9.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11.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EC8FE05-A266-4BAC-8DC9-F53EF872872E}" name="E18_valgt_elaftale_pris" displayName="E18_valgt_elaftale_pris" ref="G52:H53" totalsRowShown="0" headerRowDxfId="36" dataDxfId="35" tableBorderDxfId="34">
  <autoFilter ref="G52:H53" xr:uid="{2EC8FE05-A266-4BAC-8DC9-F53EF872872E}">
    <filterColumn colId="0" hiddenButton="1"/>
    <filterColumn colId="1" hiddenButton="1"/>
  </autoFilter>
  <tableColumns count="2">
    <tableColumn id="1" xr3:uid="{0CB27E8B-CEA7-4E5C-80B6-7B03E4CDF1F8}" name="Abonnement" dataDxfId="33"/>
    <tableColumn id="2" xr3:uid="{316F2299-F398-41A6-A5C0-19AF5C4D0434}" name="Pristillæg" dataDxfId="32"/>
  </tableColumns>
  <tableStyleInfo name="Elprisberegner"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728A2B9-426B-4D94-BDA1-39CB594F101D}" name="procent_fordeling" displayName="procent_fordeling" ref="B29:E30" totalsRowShown="0" headerRowDxfId="27" dataDxfId="26" dataCellStyle="Procent">
  <autoFilter ref="B29:E30" xr:uid="{9728A2B9-426B-4D94-BDA1-39CB594F101D}"/>
  <tableColumns count="4">
    <tableColumn id="1" xr3:uid="{230DD943-2FB1-468B-A23B-F0850CA8458B}" name="Elleverandør" dataDxfId="25" dataCellStyle="Procent">
      <calculatedColumnFormula>+'Din Regning'!F14/'Din Regning'!$H$38</calculatedColumnFormula>
    </tableColumn>
    <tableColumn id="2" xr3:uid="{B9DE4B0F-30AD-48FE-A083-6D12F189BEB4}" name="Netselskab" dataDxfId="24" dataCellStyle="Procent">
      <calculatedColumnFormula>+'Din Regning'!F23/'Din Regning'!H38</calculatedColumnFormula>
    </tableColumn>
    <tableColumn id="3" xr3:uid="{9AEC110C-01E3-4EEE-833C-CDB52443BB27}" name="Energinet (TSO)" dataDxfId="23" dataCellStyle="Procent">
      <calculatedColumnFormula>+'Din Regning'!F30/'Din Regning'!H38</calculatedColumnFormula>
    </tableColumn>
    <tableColumn id="4" xr3:uid="{7430D8E6-2A02-4801-94B0-0BACBA010032}" name="Staten (med moms)" dataDxfId="22" dataCellStyle="Procent">
      <calculatedColumnFormula>SUM('Din Regning'!F35+('Din Regning'!F38*0.25))/'Din Regning'!H38</calculatedColumnFormula>
    </tableColumn>
  </tableColumns>
  <tableStyleInfo name="Elprisberegner"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DEFA7EA9-43B8-4C54-AD34-7569B0EA733F}" name="elaftaler" displayName="elaftaler" ref="G3:J177" tableType="queryTable" totalsRowShown="0">
  <autoFilter ref="G3:J177" xr:uid="{DEFA7EA9-43B8-4C54-AD34-7569B0EA733F}"/>
  <sortState xmlns:xlrd2="http://schemas.microsoft.com/office/spreadsheetml/2017/richdata2" ref="G4:J177">
    <sortCondition ref="G3:G177"/>
  </sortState>
  <tableColumns count="4">
    <tableColumn id="1" xr3:uid="{3299323C-AB01-420F-BC57-A08C9C31468E}" uniqueName="1" name="Elleverandør" queryTableFieldId="1" dataDxfId="21"/>
    <tableColumn id="2" xr3:uid="{8E7D94B3-9B82-4DBB-B02A-5D5A0AE4F74C}" uniqueName="2" name="Produkt" queryTableFieldId="2" dataDxfId="20"/>
    <tableColumn id="3" xr3:uid="{29933E9D-A0C3-4397-972F-11FFBCC3CD38}" uniqueName="3" name="Månedlig betaling" queryTableFieldId="3"/>
    <tableColumn id="4" xr3:uid="{838D7508-9ADA-495B-9984-0A9933B80EC9}" uniqueName="4" name="Tillæg pr. kWh" queryTableFieldId="4"/>
  </tableColumns>
  <tableStyleInfo name="Elprisberegner"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49B33B-5860-492D-BD89-98DDB82D5EDC}" name="EloverblikStamdataRaw" displayName="EloverblikStamdataRaw" ref="R3:CC4" tableType="queryTable" totalsRowShown="0">
  <autoFilter ref="R3:CC4" xr:uid="{3249B33B-5860-492D-BD89-98DDB82D5EDC}"/>
  <tableColumns count="64">
    <tableColumn id="1" xr3:uid="{FCA61A0E-7F9C-4639-B07B-6DFA5E2D1F61}" uniqueName="1" name="success" queryTableFieldId="268" dataDxfId="19"/>
    <tableColumn id="2" xr3:uid="{F0F967FF-3FB6-4F5A-A2A7-08C6651CF0F9}" uniqueName="2" name="errorCode" queryTableFieldId="269" dataDxfId="18"/>
    <tableColumn id="3" xr3:uid="{B6F0C54B-74A2-49F1-8BBA-2847659BB6EB}" uniqueName="3" name="errorText" queryTableFieldId="270" dataDxfId="17"/>
    <tableColumn id="4" xr3:uid="{E919C84B-DA61-4E8A-A80C-65EC08905801}" uniqueName="4" name="id" queryTableFieldId="271" dataDxfId="16"/>
    <tableColumn id="5" xr3:uid="{2AF069CA-D467-444B-BDA7-D97F3EA26955}" uniqueName="5" name="stackTrace" queryTableFieldId="272" dataDxfId="15"/>
    <tableColumn id="8" xr3:uid="{23BED5AE-8886-4B3E-8A11-6B278F3B09C2}" uniqueName="8" name="meteringPointId" queryTableFieldId="89"/>
    <tableColumn id="9" xr3:uid="{B2342A31-6CEB-4358-9D66-CAD1BCDBE08F}" uniqueName="9" name="parentMeteringPointId" queryTableFieldId="90"/>
    <tableColumn id="14" xr3:uid="{AD4426CF-D831-4994-A8EA-BFF98A3FCA63}" uniqueName="14" name="typeOfMP" queryTableFieldId="91"/>
    <tableColumn id="15" xr3:uid="{863A6780-FE2F-4807-8E7D-3B6DA2D776DD}" uniqueName="15" name="energyTimeSeriesMeasureUnit" queryTableFieldId="92"/>
    <tableColumn id="18" xr3:uid="{9B41CF28-9D07-4E3B-B302-76E847ED966F}" uniqueName="18" name="estimatedAnnualVolume" queryTableFieldId="93"/>
    <tableColumn id="19" xr3:uid="{88603903-4B35-45D7-AB7A-844E2127AF39}" uniqueName="19" name="settlementMethod" queryTableFieldId="94"/>
    <tableColumn id="20" xr3:uid="{EA3189FC-4608-4AFC-AFE0-495C53CFC2A3}" uniqueName="20" name="meterNumber" queryTableFieldId="95"/>
    <tableColumn id="21" xr3:uid="{ADC8E4D3-6372-4A58-B4A0-6CF1205E20FA}" uniqueName="21" name="gridOperatorName" queryTableFieldId="96"/>
    <tableColumn id="22" xr3:uid="{8FB24B19-68F6-4847-865D-512A0CDECA10}" uniqueName="22" name="meteringGridAreaIdentification" queryTableFieldId="97"/>
    <tableColumn id="23" xr3:uid="{719B3328-9A2E-437C-87FF-F1D81CF1C86E}" uniqueName="23" name="netSettlementGroup" queryTableFieldId="98"/>
    <tableColumn id="27" xr3:uid="{7EF564FC-99DC-45C8-B533-368C5CFA9281}" uniqueName="27" name="physicalStatusOfMP" queryTableFieldId="99"/>
    <tableColumn id="28" xr3:uid="{615CD2D4-FE67-4421-98A1-9DE7958F8AC8}" uniqueName="28" name="consumerCategory" queryTableFieldId="100"/>
    <tableColumn id="29" xr3:uid="{07FA2971-BACC-44A5-AE96-F5B3386EA766}" uniqueName="29" name="powerLimitKW" queryTableFieldId="101"/>
    <tableColumn id="17" xr3:uid="{E2416F05-9284-485F-BA90-E41990ED8A18}" uniqueName="17" name="powerLimitKWDecimal" queryTableFieldId="42"/>
    <tableColumn id="24" xr3:uid="{1FCB82C5-F815-476F-9242-9295BB405A19}" uniqueName="24" name="powerLimitA" queryTableFieldId="43"/>
    <tableColumn id="41" xr3:uid="{15330D98-95DF-4C75-A1CD-F4EA61445657}" uniqueName="41" name="subTypeOfMP" queryTableFieldId="102"/>
    <tableColumn id="42" xr3:uid="{C40CB86A-C169-4B8C-844A-384B176BF6F5}" uniqueName="42" name="productionObligation" queryTableFieldId="103"/>
    <tableColumn id="43" xr3:uid="{4CF4A253-34DF-470B-A811-F9EB1191EB1F}" uniqueName="43" name="mpCapacity" queryTableFieldId="104"/>
    <tableColumn id="44" xr3:uid="{10CE0ECC-8CC7-4661-A4D8-866E4BED58FC}" uniqueName="44" name="mpConnectionType" queryTableFieldId="105"/>
    <tableColumn id="45" xr3:uid="{7829D6FD-3B97-405F-882B-1949599C12B5}" uniqueName="45" name="disconnectionType" queryTableFieldId="106"/>
    <tableColumn id="46" xr3:uid="{BFA2F3EE-C832-4517-8A53-C6D2EE1230E7}" uniqueName="46" name="product" queryTableFieldId="107"/>
    <tableColumn id="47" xr3:uid="{B9A5EF58-6EA9-41A0-B332-D28577DFDA32}" uniqueName="47" name="consumerCVR" queryTableFieldId="108"/>
    <tableColumn id="48" xr3:uid="{36905EEB-B17C-4223-997E-B72C9C126240}" uniqueName="48" name="dataAccessCVR" queryTableFieldId="109"/>
    <tableColumn id="49" xr3:uid="{39B838E2-CE27-4619-84F3-1957E88DEB05}" uniqueName="49" name="consumerStartDate" queryTableFieldId="110" dataDxfId="14"/>
    <tableColumn id="50" xr3:uid="{A9A48DA8-0B80-4BA8-982C-A39DC5692F32}" uniqueName="50" name="meterReadingOccurrence" queryTableFieldId="111"/>
    <tableColumn id="51" xr3:uid="{E49BDA9B-6E02-4496-9C6A-C8EF06789913}" uniqueName="51" name="mpReadingCharacteristics" queryTableFieldId="112"/>
    <tableColumn id="52" xr3:uid="{3EE05BA1-167A-4043-9889-602C9603A222}" uniqueName="52" name="meterCounterDigits" queryTableFieldId="113"/>
    <tableColumn id="53" xr3:uid="{2D7D6353-501F-4CC6-AAA8-FE18D083ACA2}" uniqueName="53" name="meterCounterMultiplyFactor" queryTableFieldId="114"/>
    <tableColumn id="54" xr3:uid="{AB1EACCA-CD52-449D-B844-CE0E7F28EC56}" uniqueName="54" name="meterCounterUnit" queryTableFieldId="115"/>
    <tableColumn id="55" xr3:uid="{8A41EA07-6A7E-44D6-AAC5-A287556DE387}" uniqueName="55" name="meterCounterType" queryTableFieldId="116"/>
    <tableColumn id="25" xr3:uid="{B5D15A46-5458-4A28-AC95-BFD9A42FF258}" uniqueName="25" name="taxReduction" queryTableFieldId="44"/>
    <tableColumn id="26" xr3:uid="{7A97C367-8FC8-4DB2-B1CC-A6D40B105078}" uniqueName="26" name="taxSettlementDate" queryTableFieldId="45"/>
    <tableColumn id="56" xr3:uid="{369447CE-DC66-4D1D-B05F-5A383947AEAD}" uniqueName="56" name="mpRelationType" queryTableFieldId="117"/>
    <tableColumn id="30" xr3:uid="{80F66F4B-9E84-4552-9A44-A215499A1710}" uniqueName="30" name="firstConsumerPartyName" queryTableFieldId="46"/>
    <tableColumn id="31" xr3:uid="{07612F15-823E-43A3-BC2F-9CD1721AA56D}" uniqueName="31" name="secondConsumerPartyName" queryTableFieldId="47"/>
    <tableColumn id="57" xr3:uid="{9A993B39-2947-409F-BBAF-C235DC9D00A6}" uniqueName="57" name="occurrence" queryTableFieldId="118" dataDxfId="13"/>
    <tableColumn id="58" xr3:uid="{EF63B98D-39B3-4AB2-ADFD-C5BFDEEE457D}" uniqueName="58" name="meteringPointAlias" queryTableFieldId="119"/>
    <tableColumn id="59" xr3:uid="{CEFD7867-7A28-49A7-BE9E-77B0CF9C5F08}" uniqueName="59" name="gridOperatorID" queryTableFieldId="120"/>
    <tableColumn id="60" xr3:uid="{9ED73E12-33DE-4A81-A900-8A607F42B83D}" uniqueName="60" name="gridOperatorID_SchemeAgencyIdentifier" queryTableFieldId="121"/>
    <tableColumn id="61" xr3:uid="{AD3E723F-0582-4471-ACF7-9F795823D3FC}" uniqueName="61" name="assetType" queryTableFieldId="122"/>
    <tableColumn id="62" xr3:uid="{62AED784-5333-4461-A7D6-D31B38F9A722}" uniqueName="62" name="mpAddressWashInstructions" queryTableFieldId="123"/>
    <tableColumn id="32" xr3:uid="{2CBD7924-633B-40F0-B41F-E2EBDBEECF7D}" uniqueName="32" name="darReference" queryTableFieldId="48"/>
    <tableColumn id="33" xr3:uid="{2CBC3C13-43B7-493F-B180-69115003F9E6}" uniqueName="33" name="streetCode" queryTableFieldId="49"/>
    <tableColumn id="63" xr3:uid="{05EEDCE4-85C0-4485-9601-CF9FF9BEC99C}" uniqueName="63" name="streetName" queryTableFieldId="124"/>
    <tableColumn id="64" xr3:uid="{32A085EC-FFAB-46E3-8065-75F8F04F0272}" uniqueName="64" name="buildingNumber" queryTableFieldId="125"/>
    <tableColumn id="65" xr3:uid="{FF7CDC42-D951-43CC-AC7F-BFAF3D221251}" uniqueName="65" name="floorId" queryTableFieldId="126"/>
    <tableColumn id="66" xr3:uid="{16AD703C-0671-4135-BEED-8A8D15EC03C9}" uniqueName="66" name="roomId" queryTableFieldId="127"/>
    <tableColumn id="67" xr3:uid="{6D3AE3BB-DD99-4CFD-AAF7-FD0D57769AEB}" uniqueName="67" name="postcode" queryTableFieldId="128"/>
    <tableColumn id="68" xr3:uid="{BEA452AE-6C8D-4291-9611-4280C8DF83BC}" uniqueName="68" name="cityName" queryTableFieldId="129"/>
    <tableColumn id="34" xr3:uid="{EC437F3C-2742-4FE7-B0E5-39F72EF67908}" uniqueName="34" name="citySubDivisionName" queryTableFieldId="50"/>
    <tableColumn id="35" xr3:uid="{ACBB5CA4-A3D6-41C0-8452-0A1D58CB954B}" uniqueName="35" name="municipalityCode" queryTableFieldId="51"/>
    <tableColumn id="36" xr3:uid="{1E12286F-2709-413F-9459-A455D55F2FDF}" uniqueName="36" name="locationDescription" queryTableFieldId="52"/>
    <tableColumn id="69" xr3:uid="{E67F6389-B8AF-4055-99EB-72A83DED291F}" uniqueName="69" name="balanceSupplierName" queryTableFieldId="130"/>
    <tableColumn id="70" xr3:uid="{41FC9900-FD65-4679-9B2C-39A7A97DBC07}" uniqueName="70" name="balanceSupplierId" queryTableFieldId="131"/>
    <tableColumn id="71" xr3:uid="{105028CF-5E66-4F64-A966-7C026B588CEA}" uniqueName="71" name="balanceSupplierStartDate" queryTableFieldId="132" dataDxfId="12"/>
    <tableColumn id="72" xr3:uid="{ADB4200C-D27C-45C0-9CD0-9BBA38AB0DDD}" uniqueName="72" name="balanceSupplierId_SchemeAgencyIdentifier" queryTableFieldId="133"/>
    <tableColumn id="73" xr3:uid="{A29BC492-0EF3-4A73-B1B1-93249B64445C}" uniqueName="73" name="protectedName" queryTableFieldId="134"/>
    <tableColumn id="74" xr3:uid="{22466D4F-C38D-4853-B732-47BEF90AEC05}" uniqueName="74" name="contactAddresses" queryTableFieldId="135"/>
    <tableColumn id="75" xr3:uid="{9C71E97F-74B1-4B42-8F00-E48157626122}" uniqueName="75" name="childMeteringPoints" queryTableFieldId="136"/>
  </tableColumns>
  <tableStyleInfo name="Elprisberegner"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0AA9D04-4C5D-4622-BF39-C0BADA642B83}" name="E17_adresseliste" displayName="E17_adresseliste" ref="U13:AD14" tableType="queryTable" totalsRowShown="0">
  <autoFilter ref="U13:AD14" xr:uid="{90AA9D04-4C5D-4622-BF39-C0BADA642B83}"/>
  <tableColumns count="10">
    <tableColumn id="2" xr3:uid="{6C46D8BB-DBF8-4098-98D8-8855EF5EED5E}" uniqueName="2" name="meteringPointId" queryTableFieldId="2"/>
    <tableColumn id="4" xr3:uid="{5E0657BE-E40E-4E45-9784-52AE8D7E6FB9}" uniqueName="4" name="meterReadingOccurrence" queryTableFieldId="4"/>
    <tableColumn id="7" xr3:uid="{ADCCFF92-0D4B-412B-8939-CA91A1CFDDC6}" uniqueName="7" name="meterNumber" queryTableFieldId="7"/>
    <tableColumn id="5" xr3:uid="{4D000DDD-8714-415E-A757-656595A22922}" uniqueName="5" name="settlementMethod" queryTableFieldId="5"/>
    <tableColumn id="6" xr3:uid="{5A0E9E40-8CCF-41A6-A111-D01758B414AD}" uniqueName="6" name="balanceSupplierName" queryTableFieldId="6"/>
    <tableColumn id="9" xr3:uid="{E526E091-8C79-4C5C-80E2-6BC49694BE85}" uniqueName="9" name="postcode" queryTableFieldId="9"/>
    <tableColumn id="10" xr3:uid="{4C304ACF-885A-4FA1-8478-28D16C1FA9DC}" uniqueName="10" name="cityName" queryTableFieldId="10"/>
    <tableColumn id="8" xr3:uid="{661EE94C-84A1-4316-9DB7-C906A37930CC}" uniqueName="8" name="consumerStartDate" queryTableFieldId="8"/>
    <tableColumn id="3" xr3:uid="{17588356-8A69-4BD5-BD1E-07EA0DDB233A}" uniqueName="3" name="Adresse" queryTableFieldId="3" dataDxfId="11"/>
    <tableColumn id="1" xr3:uid="{BE769E9D-E84F-44FE-B995-F6D35A743622}" uniqueName="1" name="Display" queryTableFieldId="1" dataDxfId="10"/>
  </tableColumns>
  <tableStyleInfo name="Elprisberegner"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FD92515D-C71E-452F-8606-95AEC48CAC9E}" name="reduceret_elafgift" displayName="reduceret_elafgift" ref="B9:B10" totalsRowShown="0">
  <autoFilter ref="B9:B10" xr:uid="{FD92515D-C71E-452F-8606-95AEC48CAC9E}"/>
  <tableColumns count="1">
    <tableColumn id="1" xr3:uid="{A2FEFF2B-D0DA-4049-A665-F2700BF8D4F2}" name="status">
      <calculatedColumnFormula>+BA4</calculatedColumnFormula>
    </tableColumn>
  </tableColumns>
  <tableStyleInfo name="Elprisberegner"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6C18C9D-3212-454A-ABA1-022D8B9261F4}" name="E18_EloverblikStamdataRaw" displayName="E18_EloverblikStamdataRaw" ref="EG4:EX5" tableType="queryTable" insertRow="1" totalsRowShown="0">
  <autoFilter ref="EG4:EX5" xr:uid="{F6C18C9D-3212-454A-ABA1-022D8B9261F4}"/>
  <tableColumns count="18">
    <tableColumn id="1" xr3:uid="{5852B5CF-D9AE-48D4-A2B5-1676D527A03C}" uniqueName="1" name="MålepunktsID" queryTableFieldId="1"/>
    <tableColumn id="2" xr3:uid="{E3E25015-D4E9-42D9-94E7-D1F91B266D78}" uniqueName="2" name="Målernummer" queryTableFieldId="2"/>
    <tableColumn id="3" xr3:uid="{167830E2-FC4C-48C9-BD40-3693E1AA1A69}" uniqueName="3" name="Netselskab" queryTableFieldId="3"/>
    <tableColumn id="4" xr3:uid="{7ED195C5-45D2-4196-99D0-E7CCB98168E7}" uniqueName="4" name="Netområdenummer" queryTableFieldId="4"/>
    <tableColumn id="5" xr3:uid="{C95E7A71-B3A7-4174-81EF-B067AD6B6F8B}" uniqueName="5" name="Nettoafregningsgruppe" queryTableFieldId="5"/>
    <tableColumn id="15" xr3:uid="{2FCF726F-8027-459A-B67D-E2A546C86185}" uniqueName="15" name="Netselskab GLN" queryTableFieldId="15"/>
    <tableColumn id="22" xr3:uid="{B57D89B7-345A-4572-901E-664B718B9A93}" uniqueName="22" name="Postnummer" queryTableFieldId="22"/>
    <tableColumn id="23" xr3:uid="{E2D89CF5-55DF-4A3C-AB7B-7E3FC8DAFDC8}" uniqueName="23" name="Bynavn" queryTableFieldId="23"/>
    <tableColumn id="18" xr3:uid="{BC06E83E-D255-4493-97D4-B3532D1C9401}" uniqueName="18" name="Vejnavn" queryTableFieldId="18"/>
    <tableColumn id="19" xr3:uid="{0A3F882F-B523-47F6-BC96-F33957A956B9}" uniqueName="19" name="Husnummer" queryTableFieldId="19"/>
    <tableColumn id="20" xr3:uid="{1DB850EA-C093-4E5F-97CB-5834C7D2ADD5}" uniqueName="20" name="Etage" queryTableFieldId="20"/>
    <tableColumn id="21" xr3:uid="{9FAA101F-A4F2-4E49-8AC4-83A298A18EF9}" uniqueName="21" name="Side" queryTableFieldId="21"/>
    <tableColumn id="8" xr3:uid="{6289918F-13C3-47C0-9DDA-D43E0441BB7D}" uniqueName="8" name="Indflytningsdato" queryTableFieldId="8"/>
    <tableColumn id="9" xr3:uid="{FBB2BC9F-CFEA-45F8-8C56-0FD2C6388363}" uniqueName="9" name="Aflæsningsfrekvens" queryTableFieldId="9"/>
    <tableColumn id="27" xr3:uid="{BEA6EEBA-DBFE-462E-909B-CFBD258E3169}" uniqueName="27" name="Elleverandør" queryTableFieldId="27"/>
    <tableColumn id="28" xr3:uid="{4342F228-0090-4E7E-98A8-6307316C0BFF}" uniqueName="28" name="Elleverandør GLN" queryTableFieldId="28"/>
    <tableColumn id="29" xr3:uid="{45E71F91-1D79-4FD3-A477-F19388AF7779}" uniqueName="29" name="Elleverandør siden" queryTableFieldId="29"/>
    <tableColumn id="14" xr3:uid="{8970A424-4AA2-4D65-AF04-1B5336834796}" uniqueName="14" name="data hentet" queryTableFieldId="14"/>
  </tableColumns>
  <tableStyleInfo name="Elprisberegner"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AC8CEAD-8DB2-4143-8E52-2D9688EE115F}" name="E18FallbackUsed" displayName="E18FallbackUsed" ref="B13:B14" tableType="queryTable" totalsRowShown="0" headerRowDxfId="9" dataDxfId="8">
  <autoFilter ref="B13:B14" xr:uid="{AAC8CEAD-8DB2-4143-8E52-2D9688EE115F}"/>
  <tableColumns count="1">
    <tableColumn id="1" xr3:uid="{6D3132CF-C646-41A7-9DAA-2D78146F2BB6}" uniqueName="1" name="E18FallbackUsed" queryTableFieldId="1" dataDxfId="7"/>
  </tableColumns>
  <tableStyleInfo name="Elprisberegner"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DC2840D-4ED6-41FA-96A7-0F9194D83CA9}" name="UnikLev" displayName="UnikLev" ref="L3:L67" tableType="queryTable" totalsRowShown="0">
  <autoFilter ref="L3:L67" xr:uid="{EDC2840D-4ED6-41FA-96A7-0F9194D83CA9}"/>
  <tableColumns count="1">
    <tableColumn id="1" xr3:uid="{1A895C93-237A-4954-BC7D-74B722A54594}" uniqueName="1" name="Elleverandør" queryTableFieldId="1" dataDxfId="6"/>
  </tableColumns>
  <tableStyleInfo name="Elprisberegner"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0B8E1C8-7CBC-420E-9323-BA7FBA6D5E91}" name="PowerLimit" displayName="PowerLimit" ref="B37:B38" tableType="queryTable" totalsRowShown="0" headerRowDxfId="5" dataDxfId="4">
  <autoFilter ref="B37:B38" xr:uid="{E0B8E1C8-7CBC-420E-9323-BA7FBA6D5E91}"/>
  <tableColumns count="1">
    <tableColumn id="1" xr3:uid="{7EE83619-0892-4D8E-89F6-9AA3342D98DD}" uniqueName="1" name="PowerLimitKW" queryTableFieldId="1" dataDxfId="3"/>
  </tableColumns>
  <tableStyleInfo name="Elprisberegner"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19DB4241-9657-46F4-85DC-46AF6FB040DA}" name="E18_adresseliste" displayName="E18_adresseliste" ref="AH13:AQ14" tableType="queryTable" insertRow="1" totalsRowShown="0">
  <autoFilter ref="AH13:AQ14" xr:uid="{19DB4241-9657-46F4-85DC-46AF6FB040DA}"/>
  <tableColumns count="10">
    <tableColumn id="1" xr3:uid="{26DFFF14-37AF-4665-8D9E-319473C056B7}" uniqueName="1" name="meteringPointId" queryTableFieldId="1"/>
    <tableColumn id="2" xr3:uid="{59C751D6-8C44-4080-AC9C-A6BAB3A09039}" uniqueName="2" name="meterReadingOccurrence" queryTableFieldId="2"/>
    <tableColumn id="3" xr3:uid="{ECB7BE9F-C2D2-464F-97CE-C624CCC2569A}" uniqueName="3" name="meterNumber" queryTableFieldId="3"/>
    <tableColumn id="4" xr3:uid="{C45FDF25-E11E-43C3-9153-854DEE700EA4}" uniqueName="4" name="settlementMethod" queryTableFieldId="4"/>
    <tableColumn id="5" xr3:uid="{70BA0DD5-8889-4E5C-991C-176B0F120D4B}" uniqueName="5" name="balanceSupplierName" queryTableFieldId="5"/>
    <tableColumn id="6" xr3:uid="{F22979A4-4A2B-4BA3-8B3B-555414C9CE8D}" uniqueName="6" name="postcode" queryTableFieldId="6"/>
    <tableColumn id="7" xr3:uid="{8B002592-F3D2-432F-BDD3-011D6FD92AD8}" uniqueName="7" name="cityName" queryTableFieldId="7"/>
    <tableColumn id="8" xr3:uid="{063620F4-2A75-426F-BE73-48735B89D1DF}" uniqueName="8" name="consumerStartDate" queryTableFieldId="8"/>
    <tableColumn id="9" xr3:uid="{E9D94C3A-5AA2-4485-A00C-1050865CD37D}" uniqueName="9" name="Adresse" queryTableFieldId="9"/>
    <tableColumn id="10" xr3:uid="{44481396-FC64-413C-AEA6-F01FB3A1E980}" uniqueName="10" name="Display" queryTableFieldId="10"/>
  </tableColumns>
  <tableStyleInfo name="Elprisberegner" showFirstColumn="0" showLastColumn="0" showRowStripes="1" showColumnStripes="0"/>
</table>
</file>

<file path=xl/theme/theme1.xml><?xml version="1.0" encoding="utf-8"?>
<a:theme xmlns:a="http://schemas.openxmlformats.org/drawingml/2006/main" name="Office-tema">
  <a:themeElements>
    <a:clrScheme name="Brugerdefineret 1">
      <a:dk1>
        <a:sysClr val="windowText" lastClr="000000"/>
      </a:dk1>
      <a:lt1>
        <a:srgbClr val="F1DDD6"/>
      </a:lt1>
      <a:dk2>
        <a:srgbClr val="0E2841"/>
      </a:dk2>
      <a:lt2>
        <a:srgbClr val="6B3E2E"/>
      </a:lt2>
      <a:accent1>
        <a:srgbClr val="B55A3C"/>
      </a:accent1>
      <a:accent2>
        <a:srgbClr val="5F7C8A"/>
      </a:accent2>
      <a:accent3>
        <a:srgbClr val="7A8F5A"/>
      </a:accent3>
      <a:accent4>
        <a:srgbClr val="4F7F7A"/>
      </a:accent4>
      <a:accent5>
        <a:srgbClr val="E8D8C8"/>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eme/themeOverride1.xml><?xml version="1.0" encoding="utf-8"?>
<a:themeOverride xmlns:a="http://schemas.openxmlformats.org/drawingml/2006/main">
  <a:clrScheme name="TjekDinElregning">
    <a:dk1>
      <a:sysClr val="windowText" lastClr="000000"/>
    </a:dk1>
    <a:lt1>
      <a:srgbClr val="F6CBB6"/>
    </a:lt1>
    <a:dk2>
      <a:srgbClr val="0E2841"/>
    </a:dk2>
    <a:lt2>
      <a:srgbClr val="6B3E2E"/>
    </a:lt2>
    <a:accent1>
      <a:srgbClr val="B55A3C"/>
    </a:accent1>
    <a:accent2>
      <a:srgbClr val="5F7C8A"/>
    </a:accent2>
    <a:accent3>
      <a:srgbClr val="7A8F5A"/>
    </a:accent3>
    <a:accent4>
      <a:srgbClr val="4F7F7A"/>
    </a:accent4>
    <a:accent5>
      <a:srgbClr val="E8D8C8"/>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2.xml><?xml version="1.0" encoding="utf-8"?>
<a:themeOverride xmlns:a="http://schemas.openxmlformats.org/drawingml/2006/main">
  <a:clrScheme name="TjekDinElregning">
    <a:dk1>
      <a:sysClr val="windowText" lastClr="000000"/>
    </a:dk1>
    <a:lt1>
      <a:srgbClr val="F6CBB6"/>
    </a:lt1>
    <a:dk2>
      <a:srgbClr val="0E2841"/>
    </a:dk2>
    <a:lt2>
      <a:srgbClr val="6B3E2E"/>
    </a:lt2>
    <a:accent1>
      <a:srgbClr val="B55A3C"/>
    </a:accent1>
    <a:accent2>
      <a:srgbClr val="5F7C8A"/>
    </a:accent2>
    <a:accent3>
      <a:srgbClr val="7A8F5A"/>
    </a:accent3>
    <a:accent4>
      <a:srgbClr val="4F7F7A"/>
    </a:accent4>
    <a:accent5>
      <a:srgbClr val="E8D8C8"/>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eloverblik.dk/" TargetMode="External"/><Relationship Id="rId2" Type="http://schemas.openxmlformats.org/officeDocument/2006/relationships/hyperlink" Target="mailto:sct.nicolaus@gmail.com" TargetMode="External"/><Relationship Id="rId1" Type="http://schemas.openxmlformats.org/officeDocument/2006/relationships/hyperlink" Target="http://nicolaskj.dk/" TargetMode="External"/><Relationship Id="rId6" Type="http://schemas.openxmlformats.org/officeDocument/2006/relationships/table" Target="../tables/table1.xml"/><Relationship Id="rId5" Type="http://schemas.openxmlformats.org/officeDocument/2006/relationships/drawing" Target="../drawings/drawing2.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ivotTable" Target="../pivotTables/pivotTable9.xml"/></Relationships>
</file>

<file path=xl/worksheets/_rels/sheet7.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table" Target="../tables/table2.xml"/><Relationship Id="rId6" Type="http://schemas.openxmlformats.org/officeDocument/2006/relationships/table" Target="../tables/table7.xml"/><Relationship Id="rId5" Type="http://schemas.openxmlformats.org/officeDocument/2006/relationships/table" Target="../tables/table6.xml"/><Relationship Id="rId10" Type="http://schemas.openxmlformats.org/officeDocument/2006/relationships/table" Target="../tables/table11.xml"/><Relationship Id="rId4" Type="http://schemas.openxmlformats.org/officeDocument/2006/relationships/table" Target="../tables/table5.xml"/><Relationship Id="rId9" Type="http://schemas.openxmlformats.org/officeDocument/2006/relationships/table" Target="../tables/table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9B4F7-9391-45FE-953E-3A0C3086FC42}">
  <sheetPr codeName="Ark6">
    <tabColor theme="0"/>
  </sheetPr>
  <dimension ref="B1:AA188"/>
  <sheetViews>
    <sheetView showGridLines="0" showRowColHeaders="0" tabSelected="1" workbookViewId="0">
      <selection activeCell="A3" sqref="A3"/>
      <extLst>
        <ext xmlns:xlsdti="http://schemas.microsoft.com/office/spreadsheetml/2023/showDataTypeIcons" uri="{77bfe23e-c014-4d31-8a63-9c772dbf06b6}">
          <xlsdti:showDataTypeIcons visible="0"/>
        </ext>
      </extLst>
    </sheetView>
  </sheetViews>
  <sheetFormatPr defaultRowHeight="15" x14ac:dyDescent="0.25"/>
  <cols>
    <col min="1" max="1" width="1.5703125" customWidth="1"/>
    <col min="18" max="18" width="3" customWidth="1"/>
  </cols>
  <sheetData>
    <row r="1" spans="2:27" ht="5.25" customHeight="1" x14ac:dyDescent="0.25"/>
    <row r="2" spans="2:27" ht="117.75" customHeight="1" x14ac:dyDescent="0.25">
      <c r="M2" s="3"/>
    </row>
    <row r="3" spans="2:27" ht="26.25" customHeight="1" x14ac:dyDescent="0.4">
      <c r="B3" s="310" t="s">
        <v>0</v>
      </c>
      <c r="C3" s="310"/>
      <c r="D3" s="310"/>
      <c r="E3" s="310"/>
      <c r="F3" s="310"/>
      <c r="G3" s="310"/>
      <c r="N3" s="312"/>
      <c r="O3" s="312"/>
      <c r="P3" s="312"/>
      <c r="Q3" s="312"/>
      <c r="S3" s="312"/>
      <c r="T3" s="312"/>
      <c r="U3" s="312"/>
      <c r="V3" s="312"/>
      <c r="W3" s="312"/>
      <c r="X3" s="312"/>
      <c r="Y3" s="312"/>
      <c r="Z3" s="312"/>
      <c r="AA3" s="312"/>
    </row>
    <row r="4" spans="2:27" x14ac:dyDescent="0.25">
      <c r="N4" s="312"/>
      <c r="O4" s="312"/>
      <c r="P4" s="312"/>
      <c r="Q4" s="312"/>
      <c r="S4" s="312"/>
      <c r="T4" s="312"/>
      <c r="U4" s="312"/>
      <c r="V4" s="312"/>
      <c r="W4" s="312"/>
      <c r="X4" s="312"/>
      <c r="Y4" s="312"/>
      <c r="Z4" s="312"/>
      <c r="AA4" s="312"/>
    </row>
    <row r="5" spans="2:27" ht="342.75" customHeight="1" x14ac:dyDescent="0.25">
      <c r="B5" s="311" t="s">
        <v>1</v>
      </c>
      <c r="C5" s="311"/>
      <c r="D5" s="311"/>
      <c r="E5" s="311"/>
      <c r="F5" s="311"/>
      <c r="G5" s="311"/>
      <c r="H5" s="311"/>
      <c r="I5" s="311"/>
      <c r="J5" s="311"/>
      <c r="K5" s="311"/>
      <c r="L5" s="311"/>
      <c r="N5" s="313" t="s">
        <v>2</v>
      </c>
      <c r="O5" s="313"/>
      <c r="P5" s="313"/>
      <c r="Q5" s="313"/>
      <c r="S5" s="313" t="s">
        <v>3</v>
      </c>
      <c r="T5" s="313"/>
      <c r="U5" s="313"/>
      <c r="V5" s="313"/>
      <c r="W5" s="313"/>
      <c r="X5" s="313"/>
      <c r="Y5" s="313"/>
      <c r="Z5" s="313"/>
      <c r="AA5" s="313"/>
    </row>
    <row r="7" spans="2:27" x14ac:dyDescent="0.25">
      <c r="B7" t="s">
        <v>4</v>
      </c>
      <c r="E7" s="309" t="s">
        <v>492</v>
      </c>
      <c r="F7" s="309"/>
      <c r="N7" s="37" t="s">
        <v>5</v>
      </c>
      <c r="O7" s="38"/>
      <c r="P7" s="38"/>
      <c r="Q7" s="38"/>
      <c r="R7" s="38"/>
      <c r="S7" s="38"/>
      <c r="T7" s="38"/>
      <c r="U7" s="38"/>
      <c r="V7" s="38"/>
      <c r="W7" s="38"/>
      <c r="X7" s="38"/>
      <c r="Y7" s="38"/>
      <c r="Z7" s="38"/>
      <c r="AA7" s="9"/>
    </row>
    <row r="8" spans="2:27" x14ac:dyDescent="0.25">
      <c r="N8" s="38" t="s">
        <v>6</v>
      </c>
      <c r="O8" s="38"/>
      <c r="P8" s="38"/>
      <c r="Q8" s="38"/>
      <c r="R8" s="38"/>
      <c r="S8" s="38"/>
      <c r="T8" s="38"/>
      <c r="U8" s="38"/>
      <c r="V8" s="38"/>
      <c r="W8" s="38"/>
      <c r="X8" s="38"/>
      <c r="Y8" s="38"/>
      <c r="Z8" s="38"/>
      <c r="AA8" s="9"/>
    </row>
    <row r="9" spans="2:27" x14ac:dyDescent="0.25">
      <c r="N9" s="9"/>
      <c r="O9" s="9"/>
      <c r="P9" s="9"/>
      <c r="Q9" s="9"/>
      <c r="R9" s="9"/>
      <c r="S9" s="9"/>
      <c r="T9" s="9"/>
      <c r="U9" s="9"/>
      <c r="V9" s="9"/>
      <c r="W9" s="9"/>
      <c r="X9" s="9"/>
      <c r="Y9" s="9"/>
      <c r="Z9" s="9"/>
      <c r="AA9" s="9"/>
    </row>
    <row r="10" spans="2:27" x14ac:dyDescent="0.25">
      <c r="B10" t="s">
        <v>328</v>
      </c>
      <c r="N10" s="9"/>
      <c r="O10" s="9"/>
      <c r="P10" s="9"/>
      <c r="Q10" s="9"/>
      <c r="R10" s="9"/>
      <c r="S10" s="9"/>
      <c r="T10" s="9"/>
      <c r="U10" s="9"/>
      <c r="V10" s="9"/>
      <c r="W10" s="9"/>
      <c r="X10" s="9"/>
      <c r="Y10" s="9"/>
      <c r="Z10" s="9"/>
      <c r="AA10" s="9"/>
    </row>
    <row r="11" spans="2:27" x14ac:dyDescent="0.25">
      <c r="N11" s="9"/>
      <c r="O11" s="9"/>
      <c r="P11" s="9"/>
      <c r="Q11" s="9"/>
      <c r="R11" s="9"/>
      <c r="S11" s="9"/>
      <c r="T11" s="9"/>
      <c r="U11" s="9"/>
      <c r="V11" s="9"/>
      <c r="W11" s="9"/>
      <c r="X11" s="9"/>
      <c r="Y11" s="9"/>
      <c r="Z11" s="9"/>
      <c r="AA11" s="9"/>
    </row>
    <row r="12" spans="2:27" x14ac:dyDescent="0.25">
      <c r="N12" s="9"/>
      <c r="O12" s="9"/>
      <c r="P12" s="9"/>
      <c r="Q12" s="9"/>
      <c r="R12" s="9"/>
      <c r="S12" s="9"/>
      <c r="T12" s="9"/>
      <c r="U12" s="9"/>
      <c r="V12" s="9"/>
      <c r="W12" s="9"/>
      <c r="X12" s="9"/>
      <c r="Y12" s="9"/>
      <c r="Z12" s="9"/>
      <c r="AA12" s="9"/>
    </row>
    <row r="13" spans="2:27" x14ac:dyDescent="0.25">
      <c r="N13" s="9"/>
      <c r="O13" s="9"/>
      <c r="P13" s="9"/>
      <c r="Q13" s="9"/>
      <c r="R13" s="9"/>
      <c r="S13" s="9"/>
      <c r="T13" s="9"/>
      <c r="U13" s="9"/>
      <c r="V13" s="9"/>
      <c r="W13" s="9"/>
      <c r="X13" s="9"/>
      <c r="Y13" s="9"/>
      <c r="Z13" s="9"/>
      <c r="AA13" s="9"/>
    </row>
    <row r="14" spans="2:27" x14ac:dyDescent="0.25">
      <c r="N14" s="9"/>
      <c r="O14" s="9"/>
      <c r="P14" s="9"/>
      <c r="Q14" s="9"/>
      <c r="R14" s="9"/>
      <c r="S14" s="9"/>
      <c r="T14" s="9"/>
      <c r="U14" s="9"/>
      <c r="V14" s="9"/>
      <c r="W14" s="9"/>
      <c r="X14" s="9"/>
      <c r="Y14" s="9"/>
      <c r="Z14" s="9"/>
      <c r="AA14" s="9"/>
    </row>
    <row r="15" spans="2:27" x14ac:dyDescent="0.25">
      <c r="N15" s="9"/>
      <c r="O15" s="9"/>
      <c r="P15" s="9"/>
      <c r="Q15" s="9"/>
      <c r="R15" s="9"/>
      <c r="S15" s="9"/>
      <c r="T15" s="9"/>
      <c r="U15" s="9"/>
      <c r="V15" s="9"/>
      <c r="W15" s="9"/>
      <c r="X15" s="9"/>
      <c r="Y15" s="9"/>
      <c r="Z15" s="9"/>
      <c r="AA15" s="9"/>
    </row>
    <row r="16" spans="2:27" x14ac:dyDescent="0.25">
      <c r="N16" s="9"/>
      <c r="O16" s="9"/>
      <c r="P16" s="9"/>
      <c r="Q16" s="9"/>
      <c r="R16" s="9"/>
      <c r="S16" s="9"/>
      <c r="T16" s="9"/>
      <c r="U16" s="9"/>
      <c r="V16" s="9"/>
      <c r="W16" s="9"/>
      <c r="X16" s="9"/>
      <c r="Y16" s="9"/>
      <c r="Z16" s="9"/>
      <c r="AA16" s="9"/>
    </row>
    <row r="17" spans="14:27" x14ac:dyDescent="0.25">
      <c r="N17" s="9"/>
      <c r="O17" s="9"/>
      <c r="P17" s="9"/>
      <c r="Q17" s="9"/>
      <c r="R17" s="9"/>
      <c r="S17" s="9"/>
      <c r="T17" s="9"/>
      <c r="U17" s="9"/>
      <c r="V17" s="9"/>
      <c r="W17" s="9"/>
      <c r="X17" s="9"/>
      <c r="Y17" s="9"/>
      <c r="Z17" s="9"/>
      <c r="AA17" s="9"/>
    </row>
    <row r="18" spans="14:27" x14ac:dyDescent="0.25">
      <c r="N18" s="9"/>
      <c r="O18" s="9"/>
      <c r="P18" s="9"/>
      <c r="Q18" s="9"/>
      <c r="R18" s="9"/>
      <c r="S18" s="9"/>
      <c r="T18" s="9"/>
      <c r="U18" s="9"/>
      <c r="V18" s="9"/>
      <c r="W18" s="9"/>
      <c r="X18" s="9"/>
      <c r="Y18" s="9"/>
      <c r="Z18" s="9"/>
      <c r="AA18" s="9"/>
    </row>
    <row r="19" spans="14:27" x14ac:dyDescent="0.25">
      <c r="N19" s="9"/>
      <c r="O19" s="9"/>
      <c r="P19" s="9"/>
      <c r="Q19" s="9"/>
      <c r="R19" s="9"/>
      <c r="S19" s="9"/>
      <c r="T19" s="9"/>
      <c r="U19" s="9"/>
      <c r="V19" s="9"/>
      <c r="W19" s="9"/>
      <c r="X19" s="9"/>
      <c r="Y19" s="9"/>
      <c r="Z19" s="9"/>
      <c r="AA19" s="9"/>
    </row>
    <row r="20" spans="14:27" x14ac:dyDescent="0.25">
      <c r="N20" s="9"/>
      <c r="O20" s="9"/>
      <c r="P20" s="9"/>
      <c r="Q20" s="9"/>
      <c r="R20" s="9"/>
      <c r="S20" s="9"/>
      <c r="T20" s="9"/>
      <c r="U20" s="9"/>
      <c r="V20" s="9"/>
      <c r="W20" s="9"/>
      <c r="X20" s="9"/>
      <c r="Y20" s="9"/>
      <c r="Z20" s="9"/>
      <c r="AA20" s="9"/>
    </row>
    <row r="21" spans="14:27" x14ac:dyDescent="0.25">
      <c r="N21" s="9"/>
      <c r="O21" s="9"/>
      <c r="P21" s="9"/>
      <c r="Q21" s="9"/>
      <c r="R21" s="9"/>
      <c r="S21" s="9"/>
      <c r="T21" s="9"/>
      <c r="U21" s="9"/>
      <c r="V21" s="9"/>
      <c r="W21" s="9"/>
      <c r="X21" s="9"/>
      <c r="Y21" s="9"/>
      <c r="Z21" s="9"/>
      <c r="AA21" s="9"/>
    </row>
    <row r="22" spans="14:27" x14ac:dyDescent="0.25">
      <c r="N22" s="9"/>
      <c r="O22" s="9"/>
      <c r="P22" s="9"/>
      <c r="Q22" s="9"/>
      <c r="R22" s="9"/>
      <c r="S22" s="9"/>
      <c r="T22" s="9"/>
      <c r="U22" s="9"/>
      <c r="V22" s="9"/>
      <c r="W22" s="9"/>
      <c r="X22" s="9"/>
      <c r="Y22" s="9"/>
      <c r="Z22" s="9"/>
      <c r="AA22" s="9"/>
    </row>
    <row r="23" spans="14:27" x14ac:dyDescent="0.25">
      <c r="N23" s="9"/>
      <c r="O23" s="9"/>
      <c r="P23" s="9"/>
      <c r="Q23" s="9"/>
      <c r="R23" s="9"/>
      <c r="S23" s="9"/>
      <c r="T23" s="9"/>
      <c r="U23" s="9"/>
      <c r="V23" s="9"/>
      <c r="W23" s="9"/>
      <c r="X23" s="9"/>
      <c r="Y23" s="9"/>
      <c r="Z23" s="9"/>
      <c r="AA23" s="9"/>
    </row>
    <row r="24" spans="14:27" x14ac:dyDescent="0.25">
      <c r="N24" s="9"/>
      <c r="O24" s="9"/>
      <c r="P24" s="9"/>
      <c r="Q24" s="9"/>
      <c r="R24" s="9"/>
      <c r="S24" s="9"/>
      <c r="T24" s="9"/>
      <c r="U24" s="9"/>
      <c r="V24" s="9"/>
      <c r="W24" s="9"/>
      <c r="X24" s="9"/>
      <c r="Y24" s="9"/>
      <c r="Z24" s="9"/>
      <c r="AA24" s="9"/>
    </row>
    <row r="25" spans="14:27" x14ac:dyDescent="0.25">
      <c r="N25" s="9"/>
      <c r="O25" s="35"/>
      <c r="P25" s="36"/>
      <c r="Q25" s="9"/>
      <c r="R25" s="9"/>
      <c r="S25" s="9"/>
      <c r="T25" s="9"/>
      <c r="U25" s="9"/>
      <c r="V25" s="9"/>
      <c r="W25" s="9"/>
      <c r="X25" s="9"/>
      <c r="Y25" s="9"/>
      <c r="Z25" s="9"/>
      <c r="AA25" s="9"/>
    </row>
    <row r="26" spans="14:27" ht="15" customHeight="1" x14ac:dyDescent="0.25">
      <c r="N26" s="9"/>
      <c r="O26" s="35"/>
      <c r="P26" s="36"/>
      <c r="Q26" s="9"/>
      <c r="R26" s="9"/>
      <c r="S26" s="9"/>
      <c r="T26" s="9"/>
      <c r="U26" s="9"/>
      <c r="V26" s="9"/>
      <c r="W26" s="9"/>
      <c r="X26" s="9"/>
      <c r="Y26" s="9"/>
      <c r="Z26" s="9"/>
      <c r="AA26" s="9"/>
    </row>
    <row r="27" spans="14:27" ht="15" customHeight="1" x14ac:dyDescent="0.25"/>
    <row r="28" spans="14:27" x14ac:dyDescent="0.25">
      <c r="N28" s="313" t="s">
        <v>7</v>
      </c>
      <c r="O28" s="313"/>
      <c r="P28" s="313"/>
      <c r="Q28" s="313"/>
      <c r="R28" s="313"/>
      <c r="S28" s="313"/>
      <c r="T28" s="313"/>
      <c r="U28" s="313"/>
      <c r="V28" s="313"/>
      <c r="W28" s="313"/>
      <c r="X28" s="313"/>
      <c r="Y28" s="313"/>
      <c r="Z28" s="313"/>
      <c r="AA28" s="12"/>
    </row>
    <row r="29" spans="14:27" x14ac:dyDescent="0.25">
      <c r="N29" s="313"/>
      <c r="O29" s="313"/>
      <c r="P29" s="313"/>
      <c r="Q29" s="313"/>
      <c r="R29" s="313"/>
      <c r="S29" s="313"/>
      <c r="T29" s="313"/>
      <c r="U29" s="313"/>
      <c r="V29" s="313"/>
      <c r="W29" s="313"/>
      <c r="X29" s="313"/>
      <c r="Y29" s="313"/>
      <c r="Z29" s="313"/>
      <c r="AA29" s="12"/>
    </row>
    <row r="30" spans="14:27" x14ac:dyDescent="0.25">
      <c r="N30" s="313"/>
      <c r="O30" s="313"/>
      <c r="P30" s="313"/>
      <c r="Q30" s="313"/>
      <c r="R30" s="313"/>
      <c r="S30" s="313"/>
      <c r="T30" s="313"/>
      <c r="U30" s="313"/>
      <c r="V30" s="313"/>
      <c r="W30" s="313"/>
      <c r="X30" s="313"/>
      <c r="Y30" s="313"/>
      <c r="Z30" s="313"/>
      <c r="AA30" s="12"/>
    </row>
    <row r="31" spans="14:27" x14ac:dyDescent="0.25">
      <c r="N31" s="39"/>
      <c r="O31" s="39"/>
      <c r="P31" s="39"/>
      <c r="Q31" s="39"/>
      <c r="R31" s="39"/>
      <c r="S31" s="39"/>
      <c r="T31" s="39"/>
      <c r="U31" s="39"/>
      <c r="V31" s="39"/>
      <c r="W31" s="39"/>
      <c r="X31" s="39"/>
      <c r="Y31" s="39"/>
      <c r="Z31" s="39"/>
      <c r="AA31" s="12"/>
    </row>
    <row r="32" spans="14:27" x14ac:dyDescent="0.25">
      <c r="N32" s="40"/>
      <c r="O32" s="39"/>
      <c r="P32" s="39"/>
      <c r="Q32" s="12"/>
      <c r="R32" s="12"/>
      <c r="S32" s="12"/>
      <c r="T32" s="12"/>
      <c r="U32" s="12"/>
      <c r="V32" s="12"/>
      <c r="W32" s="12"/>
      <c r="X32" s="12"/>
      <c r="Y32" s="12"/>
      <c r="Z32" s="12"/>
      <c r="AA32" s="12"/>
    </row>
    <row r="33" spans="14:27" x14ac:dyDescent="0.25">
      <c r="N33" s="12"/>
      <c r="O33" s="12"/>
      <c r="P33" s="39"/>
      <c r="Q33" s="12"/>
      <c r="R33" s="12"/>
      <c r="S33" s="12"/>
      <c r="T33" s="12"/>
      <c r="U33" s="12"/>
      <c r="V33" s="12"/>
      <c r="W33" s="12"/>
      <c r="X33" s="12"/>
      <c r="Y33" s="12"/>
      <c r="Z33" s="12"/>
      <c r="AA33" s="12"/>
    </row>
    <row r="34" spans="14:27" x14ac:dyDescent="0.25">
      <c r="N34" s="12"/>
      <c r="O34" s="12"/>
      <c r="P34" s="39"/>
      <c r="Q34" s="12"/>
      <c r="R34" s="12"/>
      <c r="S34" s="12"/>
      <c r="T34" s="12"/>
      <c r="U34" s="12"/>
      <c r="V34" s="12"/>
      <c r="W34" s="12"/>
      <c r="X34" s="12"/>
      <c r="Y34" s="12"/>
      <c r="Z34" s="12"/>
      <c r="AA34" s="12"/>
    </row>
    <row r="35" spans="14:27" x14ac:dyDescent="0.25">
      <c r="N35" s="12"/>
      <c r="O35" s="12"/>
      <c r="P35" s="39"/>
      <c r="Q35" s="12"/>
      <c r="R35" s="12"/>
      <c r="S35" s="12"/>
      <c r="T35" s="12"/>
      <c r="U35" s="12"/>
      <c r="V35" s="12"/>
      <c r="W35" s="12"/>
      <c r="X35" s="12"/>
      <c r="Y35" s="12"/>
      <c r="Z35" s="12"/>
      <c r="AA35" s="12"/>
    </row>
    <row r="36" spans="14:27" x14ac:dyDescent="0.25">
      <c r="N36" s="12"/>
      <c r="O36" s="12"/>
      <c r="P36" s="39"/>
      <c r="Q36" s="12"/>
      <c r="R36" s="12"/>
      <c r="S36" s="12"/>
      <c r="T36" s="12"/>
      <c r="U36" s="12"/>
      <c r="V36" s="12"/>
      <c r="W36" s="12"/>
      <c r="X36" s="12"/>
      <c r="Y36" s="12"/>
      <c r="Z36" s="12"/>
      <c r="AA36" s="12"/>
    </row>
    <row r="37" spans="14:27" x14ac:dyDescent="0.25">
      <c r="N37" s="12"/>
      <c r="O37" s="12"/>
      <c r="P37" s="39"/>
      <c r="Q37" s="12"/>
      <c r="R37" s="12"/>
      <c r="S37" s="12"/>
      <c r="T37" s="12"/>
      <c r="U37" s="12"/>
      <c r="V37" s="12"/>
      <c r="W37" s="12"/>
      <c r="X37" s="12"/>
      <c r="Y37" s="12"/>
      <c r="Z37" s="12"/>
      <c r="AA37" s="12"/>
    </row>
    <row r="38" spans="14:27" x14ac:dyDescent="0.25">
      <c r="N38" s="12"/>
      <c r="O38" s="12"/>
      <c r="P38" s="39"/>
      <c r="Q38" s="12"/>
      <c r="R38" s="12"/>
      <c r="S38" s="12"/>
      <c r="T38" s="12"/>
      <c r="U38" s="12"/>
      <c r="V38" s="12"/>
      <c r="W38" s="12"/>
      <c r="X38" s="12"/>
      <c r="Y38" s="12"/>
      <c r="Z38" s="12"/>
      <c r="AA38" s="12"/>
    </row>
    <row r="39" spans="14:27" x14ac:dyDescent="0.25">
      <c r="N39" s="12"/>
      <c r="O39" s="12"/>
      <c r="P39" s="34"/>
      <c r="Q39" s="12"/>
      <c r="R39" s="12"/>
      <c r="S39" s="12"/>
      <c r="T39" s="12"/>
      <c r="U39" s="12"/>
      <c r="V39" s="12"/>
      <c r="W39" s="12"/>
      <c r="X39" s="12"/>
      <c r="Y39" s="12"/>
      <c r="Z39" s="12"/>
      <c r="AA39" s="12"/>
    </row>
    <row r="40" spans="14:27" x14ac:dyDescent="0.25">
      <c r="N40" s="40"/>
      <c r="O40" s="34"/>
      <c r="P40" s="34"/>
      <c r="Q40" s="12"/>
      <c r="R40" s="12"/>
      <c r="S40" s="12"/>
      <c r="T40" s="12"/>
      <c r="U40" s="12"/>
      <c r="V40" s="12"/>
      <c r="W40" s="12"/>
      <c r="X40" s="12"/>
      <c r="Y40" s="12"/>
      <c r="Z40" s="12"/>
      <c r="AA40" s="12"/>
    </row>
    <row r="41" spans="14:27" x14ac:dyDescent="0.25">
      <c r="N41" s="12"/>
      <c r="O41" s="39"/>
      <c r="P41" s="39"/>
      <c r="Q41" s="12"/>
      <c r="R41" s="12"/>
      <c r="S41" s="12"/>
      <c r="T41" s="12"/>
      <c r="U41" s="12"/>
      <c r="V41" s="12"/>
      <c r="W41" s="12"/>
      <c r="X41" s="12"/>
      <c r="Y41" s="12"/>
      <c r="Z41" s="12"/>
      <c r="AA41" s="12"/>
    </row>
    <row r="42" spans="14:27" x14ac:dyDescent="0.25">
      <c r="N42" s="12"/>
      <c r="O42" s="12"/>
      <c r="P42" s="39"/>
      <c r="Q42" s="12"/>
      <c r="R42" s="12"/>
      <c r="S42" s="12"/>
      <c r="T42" s="12"/>
      <c r="U42" s="12"/>
      <c r="V42" s="12"/>
      <c r="W42" s="12"/>
      <c r="X42" s="12"/>
      <c r="Y42" s="12"/>
      <c r="Z42" s="12"/>
      <c r="AA42" s="12"/>
    </row>
    <row r="43" spans="14:27" x14ac:dyDescent="0.25">
      <c r="N43" s="12"/>
      <c r="O43" s="12"/>
      <c r="P43" s="12"/>
      <c r="Q43" s="12"/>
      <c r="R43" s="12"/>
      <c r="S43" s="12"/>
      <c r="T43" s="12"/>
      <c r="U43" s="12"/>
      <c r="V43" s="12"/>
      <c r="W43" s="12"/>
      <c r="X43" s="12"/>
      <c r="Y43" s="12"/>
      <c r="Z43" s="12"/>
      <c r="AA43" s="12"/>
    </row>
    <row r="44" spans="14:27" x14ac:dyDescent="0.25">
      <c r="N44" s="12"/>
      <c r="O44" s="12"/>
      <c r="P44" s="12"/>
      <c r="Q44" s="12"/>
      <c r="R44" s="12"/>
      <c r="S44" s="12"/>
      <c r="T44" s="12"/>
      <c r="U44" s="12"/>
      <c r="V44" s="12"/>
      <c r="W44" s="12"/>
      <c r="X44" s="12"/>
      <c r="Y44" s="12"/>
      <c r="Z44" s="12"/>
      <c r="AA44" s="12"/>
    </row>
    <row r="45" spans="14:27" x14ac:dyDescent="0.25">
      <c r="N45" s="12"/>
      <c r="O45" s="12"/>
      <c r="P45" s="12"/>
      <c r="Q45" s="12"/>
      <c r="R45" s="12"/>
      <c r="S45" s="12"/>
      <c r="T45" s="12"/>
      <c r="U45" s="12"/>
      <c r="V45" s="12"/>
      <c r="W45" s="12"/>
      <c r="X45" s="12"/>
      <c r="Y45" s="12"/>
      <c r="Z45" s="12"/>
      <c r="AA45" s="12"/>
    </row>
    <row r="46" spans="14:27" x14ac:dyDescent="0.25">
      <c r="N46" s="12"/>
      <c r="O46" s="12"/>
      <c r="P46" s="12"/>
      <c r="Q46" s="12"/>
      <c r="R46" s="12"/>
      <c r="S46" s="12"/>
      <c r="T46" s="12"/>
      <c r="U46" s="12"/>
      <c r="V46" s="12"/>
      <c r="W46" s="12"/>
      <c r="X46" s="12"/>
      <c r="Y46" s="12"/>
      <c r="Z46" s="12"/>
      <c r="AA46" s="12"/>
    </row>
    <row r="47" spans="14:27" x14ac:dyDescent="0.25">
      <c r="N47" s="12"/>
      <c r="O47" s="12"/>
      <c r="P47" s="12"/>
      <c r="Q47" s="12"/>
      <c r="R47" s="12"/>
      <c r="S47" s="12"/>
      <c r="T47" s="12"/>
      <c r="U47" s="12"/>
      <c r="V47" s="12"/>
      <c r="W47" s="12"/>
      <c r="X47" s="12"/>
      <c r="Y47" s="12"/>
      <c r="Z47" s="12"/>
      <c r="AA47" s="12"/>
    </row>
    <row r="48" spans="14:27" x14ac:dyDescent="0.25">
      <c r="N48" s="12"/>
      <c r="O48" s="12"/>
      <c r="P48" s="12"/>
      <c r="Q48" s="12"/>
      <c r="R48" s="12"/>
      <c r="S48" s="12"/>
      <c r="T48" s="12"/>
      <c r="U48" s="12"/>
      <c r="V48" s="12"/>
      <c r="W48" s="12"/>
      <c r="X48" s="12"/>
      <c r="Y48" s="12"/>
      <c r="Z48" s="12"/>
      <c r="AA48" s="12"/>
    </row>
    <row r="50" spans="2:9" ht="26.25" customHeight="1" x14ac:dyDescent="0.25">
      <c r="B50" s="314" t="s">
        <v>8</v>
      </c>
      <c r="C50" s="314"/>
      <c r="D50" s="314"/>
      <c r="E50" s="314"/>
      <c r="F50" s="314"/>
      <c r="G50" s="314"/>
      <c r="H50" s="314"/>
      <c r="I50" s="314"/>
    </row>
    <row r="51" spans="2:9" ht="26.25" customHeight="1" x14ac:dyDescent="0.25">
      <c r="B51" s="314"/>
      <c r="C51" s="314"/>
      <c r="D51" s="314"/>
      <c r="E51" s="314"/>
      <c r="F51" s="314"/>
      <c r="G51" s="314"/>
      <c r="H51" s="314"/>
      <c r="I51" s="314"/>
    </row>
    <row r="55" spans="2:9" ht="18.75" customHeight="1" x14ac:dyDescent="0.25"/>
    <row r="56" spans="2:9" ht="18.75" customHeight="1" x14ac:dyDescent="0.25"/>
    <row r="101" spans="2:12" ht="26.25" customHeight="1" x14ac:dyDescent="0.25">
      <c r="B101" s="314" t="s">
        <v>9</v>
      </c>
      <c r="C101" s="314"/>
      <c r="D101" s="314"/>
      <c r="E101" s="314"/>
      <c r="F101" s="314"/>
      <c r="G101" s="314"/>
      <c r="H101" s="314"/>
      <c r="I101" s="60"/>
      <c r="J101" s="60"/>
      <c r="K101" s="2"/>
      <c r="L101" s="2"/>
    </row>
    <row r="102" spans="2:12" ht="26.25" customHeight="1" x14ac:dyDescent="0.25">
      <c r="B102" s="314"/>
      <c r="C102" s="314"/>
      <c r="D102" s="314"/>
      <c r="E102" s="314"/>
      <c r="F102" s="314"/>
      <c r="G102" s="314"/>
      <c r="H102" s="314"/>
      <c r="I102" s="60"/>
      <c r="J102" s="60"/>
      <c r="K102" s="2"/>
      <c r="L102" s="2"/>
    </row>
    <row r="103" spans="2:12" ht="26.25" customHeight="1" x14ac:dyDescent="0.25">
      <c r="B103" s="60"/>
      <c r="C103" s="60"/>
      <c r="D103" s="60"/>
      <c r="E103" s="60"/>
      <c r="F103" s="60"/>
      <c r="G103" s="60"/>
      <c r="H103" s="60"/>
      <c r="I103" s="60"/>
      <c r="J103" s="60"/>
      <c r="K103" s="2"/>
      <c r="L103" s="2"/>
    </row>
    <row r="104" spans="2:12" x14ac:dyDescent="0.25">
      <c r="B104" s="2"/>
      <c r="C104" s="2"/>
      <c r="D104" s="2"/>
      <c r="F104" s="2"/>
      <c r="G104" s="2"/>
      <c r="H104" s="2"/>
      <c r="I104" s="2"/>
      <c r="J104" s="2"/>
      <c r="K104" s="2"/>
      <c r="L104" s="2"/>
    </row>
    <row r="105" spans="2:12" x14ac:dyDescent="0.25">
      <c r="B105" s="2"/>
      <c r="C105" s="2"/>
      <c r="D105" s="2"/>
      <c r="E105" s="2"/>
      <c r="F105" s="2"/>
      <c r="G105" s="2"/>
      <c r="H105" s="2"/>
      <c r="I105" s="2"/>
      <c r="J105" s="2"/>
      <c r="K105" s="2"/>
      <c r="L105" s="2"/>
    </row>
    <row r="106" spans="2:12" x14ac:dyDescent="0.25">
      <c r="B106" s="2"/>
      <c r="C106" s="2"/>
      <c r="D106" s="2"/>
      <c r="E106" s="2"/>
      <c r="F106" s="2"/>
      <c r="G106" s="2"/>
      <c r="H106" s="2"/>
      <c r="I106" s="2"/>
      <c r="J106" s="2"/>
      <c r="K106" s="2"/>
      <c r="L106" s="2"/>
    </row>
    <row r="107" spans="2:12" x14ac:dyDescent="0.25">
      <c r="B107" s="2"/>
      <c r="C107" s="2"/>
      <c r="D107" s="2"/>
      <c r="E107" s="2"/>
      <c r="F107" s="2"/>
      <c r="G107" s="2"/>
      <c r="H107" s="2"/>
      <c r="I107" s="2"/>
      <c r="J107" s="2"/>
      <c r="K107" s="2"/>
      <c r="L107" s="2"/>
    </row>
    <row r="108" spans="2:12" x14ac:dyDescent="0.25">
      <c r="B108" s="2"/>
      <c r="C108" s="2"/>
      <c r="D108" s="2"/>
      <c r="E108" s="2"/>
      <c r="F108" s="2"/>
      <c r="G108" s="2"/>
      <c r="H108" s="2"/>
      <c r="I108" s="2"/>
      <c r="J108" s="2"/>
      <c r="K108" s="2"/>
      <c r="L108" s="2"/>
    </row>
    <row r="109" spans="2:12" x14ac:dyDescent="0.25">
      <c r="B109" s="2"/>
      <c r="C109" s="2"/>
      <c r="D109" s="2"/>
      <c r="E109" s="2"/>
      <c r="F109" s="2"/>
      <c r="G109" s="2"/>
      <c r="H109" s="2"/>
      <c r="I109" s="2"/>
      <c r="J109" s="2"/>
      <c r="K109" s="2"/>
      <c r="L109" s="2"/>
    </row>
    <row r="110" spans="2:12" x14ac:dyDescent="0.25">
      <c r="B110" s="2"/>
      <c r="C110" s="2"/>
      <c r="D110" s="2"/>
      <c r="E110" s="2"/>
      <c r="F110" s="2"/>
      <c r="G110" s="2"/>
      <c r="H110" s="2"/>
      <c r="I110" s="2"/>
      <c r="J110" s="2"/>
      <c r="K110" s="2"/>
      <c r="L110" s="2"/>
    </row>
    <row r="111" spans="2:12" x14ac:dyDescent="0.25">
      <c r="B111" s="2"/>
      <c r="C111" s="2"/>
      <c r="D111" s="2"/>
      <c r="E111" s="2"/>
      <c r="F111" s="2"/>
      <c r="G111" s="2"/>
      <c r="H111" s="2"/>
      <c r="I111" s="2"/>
      <c r="J111" s="2"/>
      <c r="K111" s="2"/>
      <c r="L111" s="2"/>
    </row>
    <row r="149" spans="3:9" x14ac:dyDescent="0.25">
      <c r="C149" s="314" t="s">
        <v>10</v>
      </c>
      <c r="D149" s="314"/>
      <c r="E149" s="314"/>
      <c r="F149" s="314"/>
      <c r="G149" s="314"/>
      <c r="H149" s="314"/>
      <c r="I149" s="314"/>
    </row>
    <row r="150" spans="3:9" x14ac:dyDescent="0.25">
      <c r="C150" s="314"/>
      <c r="D150" s="314"/>
      <c r="E150" s="314"/>
      <c r="F150" s="314"/>
      <c r="G150" s="314"/>
      <c r="H150" s="314"/>
      <c r="I150" s="314"/>
    </row>
    <row r="187" spans="3:9" x14ac:dyDescent="0.25">
      <c r="C187" s="314" t="s">
        <v>11</v>
      </c>
      <c r="D187" s="314"/>
      <c r="E187" s="314"/>
      <c r="F187" s="314"/>
      <c r="G187" s="314"/>
      <c r="H187" s="314"/>
      <c r="I187" s="314"/>
    </row>
    <row r="188" spans="3:9" x14ac:dyDescent="0.25">
      <c r="C188" s="314"/>
      <c r="D188" s="314"/>
      <c r="E188" s="314"/>
      <c r="F188" s="314"/>
      <c r="G188" s="314"/>
      <c r="H188" s="314"/>
      <c r="I188" s="314"/>
    </row>
  </sheetData>
  <mergeCells count="12">
    <mergeCell ref="C149:I150"/>
    <mergeCell ref="C187:I188"/>
    <mergeCell ref="B50:I51"/>
    <mergeCell ref="B101:H102"/>
    <mergeCell ref="N28:Z30"/>
    <mergeCell ref="E7:F7"/>
    <mergeCell ref="B3:G3"/>
    <mergeCell ref="B5:L5"/>
    <mergeCell ref="N3:Q4"/>
    <mergeCell ref="S3:AA4"/>
    <mergeCell ref="N5:Q5"/>
    <mergeCell ref="S5:AA5"/>
  </mergeCells>
  <hyperlinks>
    <hyperlink ref="E7" location="Forside!A1" display="Forside!A1" xr:uid="{5919B5E4-784B-4A40-9757-6849FF14527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A9DD2-929D-4B9E-8284-D6E863172913}">
  <sheetPr codeName="Ark1">
    <tabColor theme="8" tint="-0.249977111117893"/>
  </sheetPr>
  <dimension ref="A1:W76"/>
  <sheetViews>
    <sheetView showGridLines="0" showRowColHeaders="0" zoomScale="80" zoomScaleNormal="80" workbookViewId="0">
      <selection activeCell="E7" sqref="E7"/>
      <extLst>
        <ext xmlns:xlsdti="http://schemas.microsoft.com/office/spreadsheetml/2023/showDataTypeIcons" uri="{77bfe23e-c014-4d31-8a63-9c772dbf06b6}">
          <xlsdti:showDataTypeIcons visible="0"/>
        </ext>
      </extLst>
    </sheetView>
  </sheetViews>
  <sheetFormatPr defaultRowHeight="15" x14ac:dyDescent="0.25"/>
  <cols>
    <col min="1" max="1" width="1.28515625" customWidth="1"/>
    <col min="2" max="3" width="4.5703125" customWidth="1"/>
    <col min="4" max="4" width="28.28515625" customWidth="1"/>
    <col min="5" max="5" width="30.42578125" customWidth="1"/>
    <col min="6" max="6" width="8.28515625" customWidth="1"/>
    <col min="7" max="7" width="18.85546875" customWidth="1"/>
    <col min="8" max="8" width="18.140625" customWidth="1"/>
    <col min="9" max="9" width="16.7109375" customWidth="1"/>
    <col min="10" max="10" width="5.5703125" customWidth="1"/>
    <col min="11" max="11" width="2.42578125" customWidth="1"/>
    <col min="12" max="12" width="4.28515625" customWidth="1"/>
    <col min="13" max="13" width="43.85546875" customWidth="1"/>
    <col min="14" max="14" width="20.85546875" customWidth="1"/>
    <col min="15" max="15" width="1.42578125" customWidth="1"/>
    <col min="16" max="16" width="4.5703125" customWidth="1"/>
    <col min="17" max="17" width="10.7109375" bestFit="1" customWidth="1"/>
    <col min="18" max="18" width="24.140625" customWidth="1"/>
    <col min="19" max="19" width="29.42578125" customWidth="1"/>
    <col min="20" max="20" width="19.140625" bestFit="1" customWidth="1"/>
    <col min="21" max="21" width="16" bestFit="1" customWidth="1"/>
    <col min="28" max="28" width="20" bestFit="1" customWidth="1"/>
    <col min="29" max="29" width="15.85546875" bestFit="1" customWidth="1"/>
    <col min="30" max="30" width="13.140625" bestFit="1" customWidth="1"/>
    <col min="31" max="31" width="20.85546875" bestFit="1" customWidth="1"/>
    <col min="32" max="32" width="23.85546875" bestFit="1" customWidth="1"/>
    <col min="33" max="33" width="19" bestFit="1" customWidth="1"/>
    <col min="34" max="34" width="22" bestFit="1" customWidth="1"/>
    <col min="35" max="35" width="17.7109375" bestFit="1" customWidth="1"/>
    <col min="36" max="36" width="20.7109375" bestFit="1" customWidth="1"/>
    <col min="37" max="37" width="13.5703125" bestFit="1" customWidth="1"/>
    <col min="38" max="38" width="24" bestFit="1" customWidth="1"/>
    <col min="39" max="39" width="19" bestFit="1" customWidth="1"/>
    <col min="40" max="40" width="17.28515625" bestFit="1" customWidth="1"/>
    <col min="41" max="41" width="16" bestFit="1" customWidth="1"/>
    <col min="42" max="42" width="17.28515625" bestFit="1" customWidth="1"/>
    <col min="43" max="43" width="36.85546875" bestFit="1" customWidth="1"/>
    <col min="44" max="44" width="10.28515625" bestFit="1" customWidth="1"/>
    <col min="45" max="45" width="11.42578125" bestFit="1" customWidth="1"/>
    <col min="46" max="46" width="14.140625" bestFit="1" customWidth="1"/>
    <col min="47" max="47" width="8" bestFit="1" customWidth="1"/>
    <col min="48" max="48" width="7" bestFit="1" customWidth="1"/>
    <col min="49" max="49" width="14.5703125" bestFit="1" customWidth="1"/>
    <col min="50" max="50" width="10.42578125" bestFit="1" customWidth="1"/>
    <col min="51" max="51" width="14.7109375" bestFit="1" customWidth="1"/>
    <col min="52" max="52" width="16.7109375" bestFit="1" customWidth="1"/>
    <col min="53" max="53" width="32.28515625" bestFit="1" customWidth="1"/>
    <col min="54" max="54" width="20.28515625" bestFit="1" customWidth="1"/>
    <col min="55" max="55" width="18.42578125" bestFit="1" customWidth="1"/>
    <col min="56" max="56" width="19.85546875" bestFit="1" customWidth="1"/>
  </cols>
  <sheetData>
    <row r="1" spans="2:19" ht="6.75" customHeight="1" x14ac:dyDescent="0.25"/>
    <row r="2" spans="2:19" ht="18.75" customHeight="1" x14ac:dyDescent="0.25">
      <c r="B2" s="31"/>
      <c r="C2" s="333" t="str">
        <f>HYPERLINK(P10,"Elindsigt " &amp; Aktuel_version)</f>
        <v>Elindsigt 2.2</v>
      </c>
      <c r="D2" s="333"/>
      <c r="E2" s="333"/>
      <c r="F2" s="333"/>
      <c r="G2" s="333"/>
      <c r="H2" s="333"/>
      <c r="I2" s="333"/>
      <c r="J2" s="44"/>
      <c r="L2" s="334" t="s">
        <v>12</v>
      </c>
      <c r="M2" s="334"/>
      <c r="N2" s="334"/>
      <c r="P2" s="3"/>
      <c r="Q2" s="332" t="s">
        <v>13</v>
      </c>
      <c r="R2" s="332"/>
      <c r="S2" s="332"/>
    </row>
    <row r="3" spans="2:19" ht="15" customHeight="1" x14ac:dyDescent="0.25">
      <c r="B3" s="31"/>
      <c r="C3" s="333"/>
      <c r="D3" s="333"/>
      <c r="E3" s="333"/>
      <c r="F3" s="333"/>
      <c r="G3" s="333"/>
      <c r="H3" s="333"/>
      <c r="I3" s="333"/>
      <c r="J3" s="44"/>
      <c r="L3" s="334"/>
      <c r="M3" s="334"/>
      <c r="N3" s="334"/>
      <c r="P3" s="80"/>
      <c r="Q3" s="332"/>
      <c r="R3" s="332"/>
      <c r="S3" s="332"/>
    </row>
    <row r="4" spans="2:19" ht="18.75" x14ac:dyDescent="0.3">
      <c r="B4" s="17"/>
      <c r="C4" s="9"/>
      <c r="D4" s="248" t="s">
        <v>476</v>
      </c>
      <c r="E4" s="9"/>
      <c r="F4" s="9"/>
      <c r="G4" s="9"/>
      <c r="H4" s="9"/>
      <c r="I4" s="53"/>
      <c r="J4" s="33"/>
      <c r="L4" s="334"/>
      <c r="M4" s="334"/>
      <c r="N4" s="334"/>
      <c r="P4" s="3"/>
      <c r="Q4" s="3"/>
      <c r="R4" s="3"/>
      <c r="S4" s="3"/>
    </row>
    <row r="5" spans="2:19" x14ac:dyDescent="0.25">
      <c r="B5" s="73"/>
      <c r="C5" s="73"/>
      <c r="D5" s="73"/>
      <c r="E5" s="73"/>
      <c r="F5" s="73"/>
      <c r="G5" s="73"/>
      <c r="H5" s="73"/>
      <c r="I5" s="101"/>
      <c r="J5" s="102"/>
      <c r="L5" s="86"/>
      <c r="M5" s="87"/>
      <c r="N5" s="87"/>
      <c r="P5" s="76" t="s">
        <v>14</v>
      </c>
      <c r="Q5" s="76"/>
      <c r="R5" s="3"/>
      <c r="S5" s="3"/>
    </row>
    <row r="6" spans="2:19" x14ac:dyDescent="0.25">
      <c r="B6" s="73"/>
      <c r="C6" s="100" t="s">
        <v>15</v>
      </c>
      <c r="D6" s="266" t="s">
        <v>16</v>
      </c>
      <c r="E6" s="267"/>
      <c r="F6" s="256"/>
      <c r="G6" s="263" t="s">
        <v>50</v>
      </c>
      <c r="H6" s="263"/>
      <c r="I6" s="253"/>
      <c r="J6" s="102"/>
      <c r="L6" s="87"/>
      <c r="M6" s="331" t="s">
        <v>17</v>
      </c>
      <c r="N6" s="331"/>
      <c r="P6" s="81" t="s">
        <v>497</v>
      </c>
      <c r="Q6" s="76"/>
      <c r="R6" s="82"/>
      <c r="S6" s="3"/>
    </row>
    <row r="7" spans="2:19" ht="15" customHeight="1" x14ac:dyDescent="0.25">
      <c r="B7" s="73"/>
      <c r="C7" s="100"/>
      <c r="D7" s="227" t="s">
        <v>19</v>
      </c>
      <c r="E7" s="72"/>
      <c r="F7" s="289" t="s">
        <v>498</v>
      </c>
      <c r="G7" s="277" t="s">
        <v>53</v>
      </c>
      <c r="H7" s="294" cm="1">
        <f t="array" ref="H7">EloverblikStamdataRaw[meteringPointId]</f>
        <v>0</v>
      </c>
      <c r="I7" s="87"/>
      <c r="J7" s="102"/>
      <c r="L7" s="87"/>
      <c r="M7" s="331"/>
      <c r="N7" s="331"/>
      <c r="P7" s="76" t="s">
        <v>18</v>
      </c>
      <c r="Q7" s="3"/>
      <c r="R7" s="3"/>
      <c r="S7" s="3"/>
    </row>
    <row r="8" spans="2:19" x14ac:dyDescent="0.25">
      <c r="B8" s="73"/>
      <c r="C8" s="100"/>
      <c r="D8" s="329" t="s">
        <v>307</v>
      </c>
      <c r="E8" s="329"/>
      <c r="F8" s="257"/>
      <c r="G8" s="277" t="s">
        <v>55</v>
      </c>
      <c r="H8" s="294" cm="1">
        <f t="array" ref="H8">EloverblikStamdataRaw[meterNumber]</f>
        <v>0</v>
      </c>
      <c r="I8" s="87"/>
      <c r="J8" s="102"/>
      <c r="K8" s="32"/>
      <c r="L8" s="87"/>
      <c r="M8" s="88"/>
      <c r="N8" s="88"/>
      <c r="P8" s="3" t="s">
        <v>20</v>
      </c>
      <c r="Q8" s="3"/>
      <c r="R8" s="3"/>
      <c r="S8" s="3"/>
    </row>
    <row r="9" spans="2:19" x14ac:dyDescent="0.25">
      <c r="B9" s="73"/>
      <c r="C9" s="100"/>
      <c r="D9" s="73"/>
      <c r="E9" s="73"/>
      <c r="F9" s="11"/>
      <c r="G9" s="295" t="s">
        <v>57</v>
      </c>
      <c r="H9" s="294" t="str" cm="1">
        <f t="array" ref="H9">EloverblikStamdataRaw[streetName] &amp; ", " &amp; EloverblikStamdataRaw[buildingNumber] &amp; " " &amp; EloverblikStamdataRaw[floorId] &amp; " " &amp; EloverblikStamdataRaw[roomId] &amp; ", " &amp; EloverblikStamdataRaw[postcode] &amp; " " &amp; EloverblikStamdataRaw[cityName]</f>
        <v xml:space="preserve">,   ,  </v>
      </c>
      <c r="I9" s="87"/>
      <c r="J9" s="102"/>
      <c r="K9" s="32"/>
      <c r="L9" s="89" t="s">
        <v>15</v>
      </c>
      <c r="M9" s="88" t="s">
        <v>24</v>
      </c>
      <c r="N9" s="88"/>
      <c r="P9" s="3" t="s">
        <v>25</v>
      </c>
      <c r="Q9" s="3"/>
      <c r="R9" s="3"/>
      <c r="S9" s="3"/>
    </row>
    <row r="10" spans="2:19" x14ac:dyDescent="0.25">
      <c r="B10" s="73"/>
      <c r="C10" s="251" t="s">
        <v>26</v>
      </c>
      <c r="D10" s="251" t="s">
        <v>480</v>
      </c>
      <c r="E10" s="104">
        <v>5000</v>
      </c>
      <c r="F10" s="11"/>
      <c r="G10" s="295" t="s">
        <v>309</v>
      </c>
      <c r="H10" s="294" cm="1">
        <f t="array" ref="H10">EloverblikStamdataRaw[firstConsumerPartyName]</f>
        <v>0</v>
      </c>
      <c r="I10" s="87"/>
      <c r="J10" s="102"/>
      <c r="K10" s="32"/>
      <c r="L10" s="87"/>
      <c r="M10" s="90" t="s">
        <v>27</v>
      </c>
      <c r="N10" s="88"/>
      <c r="P10" s="83" t="s">
        <v>28</v>
      </c>
      <c r="Q10" s="3"/>
      <c r="R10" s="3"/>
      <c r="S10" s="3"/>
    </row>
    <row r="11" spans="2:19" x14ac:dyDescent="0.25">
      <c r="B11" s="73"/>
      <c r="C11" s="11"/>
      <c r="D11" s="323" t="s">
        <v>481</v>
      </c>
      <c r="E11" s="323"/>
      <c r="F11" s="11"/>
      <c r="G11" s="296" t="s">
        <v>63</v>
      </c>
      <c r="H11" s="297" cm="1">
        <f t="array" ref="H11">EloverblikStamdataRaw[gridOperatorName]</f>
        <v>0</v>
      </c>
      <c r="I11" s="87"/>
      <c r="J11" s="75"/>
      <c r="K11" s="32"/>
      <c r="L11" s="89" t="s">
        <v>26</v>
      </c>
      <c r="M11" s="88" t="s">
        <v>29</v>
      </c>
      <c r="N11" s="88"/>
      <c r="P11" s="83" t="s">
        <v>30</v>
      </c>
      <c r="Q11" s="84"/>
      <c r="R11" s="84"/>
      <c r="S11" s="3"/>
    </row>
    <row r="12" spans="2:19" ht="15" customHeight="1" x14ac:dyDescent="0.25">
      <c r="B12" s="73"/>
      <c r="C12" s="11"/>
      <c r="D12" s="323"/>
      <c r="E12" s="323"/>
      <c r="F12" s="258"/>
      <c r="G12" s="277" t="s">
        <v>64</v>
      </c>
      <c r="H12" s="298" cm="1">
        <f t="array" ref="H12">EloverblikStamdataRaw[balanceSupplierName]</f>
        <v>0</v>
      </c>
      <c r="I12" s="87"/>
      <c r="J12" s="75"/>
      <c r="K12" s="32"/>
      <c r="L12" s="87"/>
      <c r="M12" s="87"/>
      <c r="N12" s="88"/>
      <c r="P12" s="3"/>
      <c r="Q12" s="84"/>
      <c r="R12" s="84"/>
      <c r="S12" s="3"/>
    </row>
    <row r="13" spans="2:19" ht="15" customHeight="1" x14ac:dyDescent="0.25">
      <c r="B13" s="73"/>
      <c r="C13" s="100"/>
      <c r="D13" s="323"/>
      <c r="E13" s="323"/>
      <c r="F13" s="259"/>
      <c r="G13" s="277" t="s">
        <v>65</v>
      </c>
      <c r="H13" s="299" cm="1">
        <f t="array" ref="H13">EloverblikStamdataRaw[balanceSupplierStartDate]</f>
        <v>0</v>
      </c>
      <c r="I13" s="87"/>
      <c r="J13" s="75"/>
      <c r="K13" s="32"/>
      <c r="L13" s="87"/>
      <c r="M13" s="87"/>
      <c r="N13" s="88"/>
      <c r="P13" s="76" t="s">
        <v>32</v>
      </c>
      <c r="Q13" s="3"/>
      <c r="R13" s="3"/>
      <c r="S13" s="3"/>
    </row>
    <row r="14" spans="2:19" ht="15.75" customHeight="1" thickBot="1" x14ac:dyDescent="0.3">
      <c r="B14" s="73"/>
      <c r="C14" s="100"/>
      <c r="D14" s="11"/>
      <c r="E14" s="11"/>
      <c r="F14" s="11"/>
      <c r="G14" s="277" t="s">
        <v>66</v>
      </c>
      <c r="H14" s="299" cm="1">
        <f t="array" ref="H14">EloverblikStamdataRaw[consumerStartDate]</f>
        <v>0</v>
      </c>
      <c r="I14" s="87"/>
      <c r="J14" s="75"/>
      <c r="K14" s="32"/>
      <c r="L14" s="87"/>
      <c r="M14" s="87"/>
      <c r="N14" s="88"/>
      <c r="P14" s="337" t="s">
        <v>34</v>
      </c>
      <c r="Q14" s="337"/>
      <c r="R14" s="337"/>
      <c r="S14" s="337"/>
    </row>
    <row r="15" spans="2:19" ht="15" customHeight="1" x14ac:dyDescent="0.25">
      <c r="B15" s="73"/>
      <c r="C15" s="100" t="s">
        <v>35</v>
      </c>
      <c r="D15" s="317" t="s">
        <v>477</v>
      </c>
      <c r="E15" s="318"/>
      <c r="F15" s="262"/>
      <c r="G15" s="87" t="s">
        <v>487</v>
      </c>
      <c r="H15" s="298" cm="1">
        <f t="array" ref="H15">EloverblikStamdataRaw[powerLimitA]</f>
        <v>0</v>
      </c>
      <c r="I15" s="87"/>
      <c r="J15" s="73"/>
      <c r="K15" s="32"/>
      <c r="L15" s="87"/>
      <c r="M15" s="87"/>
      <c r="N15" s="88"/>
      <c r="P15" s="337"/>
      <c r="Q15" s="337"/>
      <c r="R15" s="337"/>
      <c r="S15" s="337"/>
    </row>
    <row r="16" spans="2:19" ht="15" customHeight="1" x14ac:dyDescent="0.25">
      <c r="B16" s="73"/>
      <c r="C16" s="100"/>
      <c r="D16" s="319"/>
      <c r="E16" s="320"/>
      <c r="F16" s="262"/>
      <c r="G16" s="73"/>
      <c r="H16" s="73"/>
      <c r="I16" s="11"/>
      <c r="J16" s="73"/>
      <c r="K16" s="32"/>
      <c r="L16" s="89" t="s">
        <v>35</v>
      </c>
      <c r="M16" s="88" t="s">
        <v>36</v>
      </c>
      <c r="N16" s="88"/>
      <c r="P16" s="337"/>
      <c r="Q16" s="337"/>
      <c r="R16" s="337"/>
      <c r="S16" s="337"/>
    </row>
    <row r="17" spans="2:19" ht="15" customHeight="1" thickBot="1" x14ac:dyDescent="0.3">
      <c r="B17" s="73"/>
      <c r="C17" s="100"/>
      <c r="D17" s="321"/>
      <c r="E17" s="322"/>
      <c r="F17" s="262"/>
      <c r="G17" s="73"/>
      <c r="H17" s="73"/>
      <c r="I17" s="11"/>
      <c r="J17" s="73"/>
      <c r="K17" s="32"/>
      <c r="L17" s="87"/>
      <c r="M17" s="87"/>
      <c r="N17" s="88"/>
      <c r="P17" s="337"/>
      <c r="Q17" s="337"/>
      <c r="R17" s="337"/>
      <c r="S17" s="337"/>
    </row>
    <row r="18" spans="2:19" ht="18.75" customHeight="1" x14ac:dyDescent="0.25">
      <c r="B18" s="73"/>
      <c r="C18" s="100"/>
      <c r="D18" s="226"/>
      <c r="E18" s="11"/>
      <c r="F18" s="255"/>
      <c r="G18" s="73"/>
      <c r="H18" s="73"/>
      <c r="I18" s="11"/>
      <c r="J18" s="73"/>
      <c r="K18" s="32"/>
      <c r="L18" s="87"/>
      <c r="M18" s="87"/>
      <c r="N18" s="88"/>
      <c r="P18" s="337" t="s">
        <v>38</v>
      </c>
      <c r="Q18" s="337"/>
      <c r="R18" s="337"/>
      <c r="S18" s="337"/>
    </row>
    <row r="19" spans="2:19" ht="15" customHeight="1" x14ac:dyDescent="0.25">
      <c r="B19" s="3"/>
      <c r="C19" s="3"/>
      <c r="D19" s="3"/>
      <c r="E19" s="3"/>
      <c r="F19" s="3"/>
      <c r="G19" s="3"/>
      <c r="H19" s="3"/>
      <c r="I19" s="3"/>
      <c r="J19" s="247"/>
      <c r="K19" s="32"/>
      <c r="L19" s="87"/>
      <c r="M19" s="87"/>
      <c r="N19" s="88"/>
      <c r="P19" s="337"/>
      <c r="Q19" s="337"/>
      <c r="R19" s="337"/>
      <c r="S19" s="337"/>
    </row>
    <row r="20" spans="2:19" ht="18.75" x14ac:dyDescent="0.25">
      <c r="B20" s="9"/>
      <c r="C20" s="9"/>
      <c r="D20" s="330" t="s">
        <v>478</v>
      </c>
      <c r="E20" s="330"/>
      <c r="F20" s="249"/>
      <c r="G20" s="9"/>
      <c r="H20" s="9"/>
      <c r="I20" s="9"/>
      <c r="J20" s="250"/>
      <c r="K20" s="32"/>
      <c r="L20" s="87"/>
      <c r="M20" s="87"/>
      <c r="N20" s="88"/>
      <c r="P20" s="337"/>
      <c r="Q20" s="337"/>
      <c r="R20" s="337"/>
      <c r="S20" s="337"/>
    </row>
    <row r="21" spans="2:19" ht="18.75" x14ac:dyDescent="0.25">
      <c r="B21" s="9"/>
      <c r="C21" s="9"/>
      <c r="D21" s="330"/>
      <c r="E21" s="330"/>
      <c r="F21" s="249"/>
      <c r="G21" s="9"/>
      <c r="H21" s="9"/>
      <c r="I21" s="9"/>
      <c r="J21" s="250"/>
      <c r="K21" s="32"/>
      <c r="L21" s="87"/>
      <c r="M21" s="87"/>
      <c r="N21" s="88"/>
      <c r="P21" s="337"/>
      <c r="Q21" s="337"/>
      <c r="R21" s="337"/>
      <c r="S21" s="337"/>
    </row>
    <row r="22" spans="2:19" ht="15" customHeight="1" x14ac:dyDescent="0.25">
      <c r="B22" s="73"/>
      <c r="C22" s="251"/>
      <c r="D22" s="11"/>
      <c r="E22" s="11"/>
      <c r="F22" s="11"/>
      <c r="G22" s="11"/>
      <c r="H22" s="73"/>
      <c r="I22" s="11"/>
      <c r="J22" s="74"/>
      <c r="K22" s="32"/>
      <c r="L22" s="89" t="s">
        <v>37</v>
      </c>
      <c r="M22" s="88" t="s">
        <v>41</v>
      </c>
      <c r="N22" s="88"/>
      <c r="P22" s="336" t="s">
        <v>43</v>
      </c>
      <c r="Q22" s="336"/>
      <c r="R22" s="336"/>
      <c r="S22" s="3"/>
    </row>
    <row r="23" spans="2:19" ht="15" customHeight="1" x14ac:dyDescent="0.25">
      <c r="B23" s="73"/>
      <c r="C23" s="100" t="s">
        <v>37</v>
      </c>
      <c r="D23" s="272" t="s">
        <v>485</v>
      </c>
      <c r="E23" s="272"/>
      <c r="F23" s="269"/>
      <c r="G23" s="11"/>
      <c r="H23" s="11"/>
      <c r="I23" s="11"/>
      <c r="J23" s="11"/>
      <c r="K23" s="32"/>
      <c r="L23" s="87"/>
      <c r="M23" s="87"/>
      <c r="N23" s="88"/>
      <c r="P23" s="336"/>
      <c r="Q23" s="336"/>
      <c r="R23" s="336"/>
      <c r="S23" s="3"/>
    </row>
    <row r="24" spans="2:19" ht="15.75" customHeight="1" x14ac:dyDescent="0.25">
      <c r="B24" s="73"/>
      <c r="C24" s="73"/>
      <c r="D24" s="251" t="s">
        <v>484</v>
      </c>
      <c r="E24" s="285" t="s">
        <v>504</v>
      </c>
      <c r="F24" s="265"/>
      <c r="G24" s="11"/>
      <c r="H24" s="11"/>
      <c r="I24" s="11"/>
      <c r="J24" s="11"/>
      <c r="K24" s="32"/>
      <c r="L24" s="87"/>
      <c r="M24" s="87"/>
      <c r="N24" s="88"/>
      <c r="P24" s="337" t="s">
        <v>45</v>
      </c>
      <c r="Q24" s="337"/>
      <c r="R24" s="337"/>
      <c r="S24" s="85"/>
    </row>
    <row r="25" spans="2:19" ht="15" customHeight="1" x14ac:dyDescent="0.25">
      <c r="B25" s="73"/>
      <c r="C25" s="100"/>
      <c r="D25" s="11"/>
      <c r="E25" s="11"/>
      <c r="F25" s="11"/>
      <c r="G25" s="11"/>
      <c r="H25" s="11"/>
      <c r="I25" s="11"/>
      <c r="J25" s="98"/>
      <c r="K25" s="32"/>
      <c r="L25" s="87"/>
      <c r="M25" s="87"/>
      <c r="N25" s="88"/>
      <c r="P25" s="337"/>
      <c r="Q25" s="337"/>
      <c r="R25" s="337"/>
      <c r="S25" s="85"/>
    </row>
    <row r="26" spans="2:19" x14ac:dyDescent="0.25">
      <c r="B26" s="73"/>
      <c r="C26" s="99" t="s">
        <v>490</v>
      </c>
      <c r="D26" s="273" t="s">
        <v>493</v>
      </c>
      <c r="E26" s="290"/>
      <c r="F26" s="270" t="s">
        <v>491</v>
      </c>
      <c r="G26" s="273" t="s">
        <v>494</v>
      </c>
      <c r="H26" s="274"/>
      <c r="I26" s="275"/>
      <c r="J26" s="73"/>
      <c r="K26" s="32"/>
      <c r="L26" s="89" t="s">
        <v>42</v>
      </c>
      <c r="M26" s="331" t="s">
        <v>46</v>
      </c>
      <c r="N26" s="331"/>
      <c r="P26" s="337"/>
      <c r="Q26" s="337"/>
      <c r="R26" s="337"/>
      <c r="S26" s="85"/>
    </row>
    <row r="27" spans="2:19" ht="15" customHeight="1" x14ac:dyDescent="0.25">
      <c r="B27" s="73"/>
      <c r="C27" s="11"/>
      <c r="D27" s="251" t="s">
        <v>499</v>
      </c>
      <c r="E27" s="291" t="s">
        <v>310</v>
      </c>
      <c r="F27" s="11"/>
      <c r="G27" s="264" t="s">
        <v>21</v>
      </c>
      <c r="H27" s="264" t="s">
        <v>22</v>
      </c>
      <c r="I27" s="264" t="s">
        <v>23</v>
      </c>
      <c r="J27" s="73"/>
      <c r="K27" s="32"/>
      <c r="L27" s="87"/>
      <c r="M27" s="88"/>
      <c r="N27" s="88"/>
      <c r="P27" s="337"/>
      <c r="Q27" s="337"/>
      <c r="R27" s="337"/>
      <c r="S27" s="85"/>
    </row>
    <row r="28" spans="2:19" ht="15" customHeight="1" x14ac:dyDescent="0.25">
      <c r="B28" s="73"/>
      <c r="C28" s="100"/>
      <c r="D28" s="251" t="s">
        <v>500</v>
      </c>
      <c r="E28" s="291" t="s">
        <v>310</v>
      </c>
      <c r="F28" s="11"/>
      <c r="G28" s="64">
        <v>0</v>
      </c>
      <c r="H28" s="62">
        <v>0</v>
      </c>
      <c r="I28" s="61">
        <v>45658</v>
      </c>
      <c r="J28" s="97"/>
      <c r="K28" s="32"/>
      <c r="L28" s="87"/>
      <c r="M28" s="87"/>
      <c r="N28" s="88"/>
      <c r="P28" s="337"/>
      <c r="Q28" s="337"/>
      <c r="R28" s="337"/>
      <c r="S28" s="85"/>
    </row>
    <row r="29" spans="2:19" ht="15" customHeight="1" x14ac:dyDescent="0.25">
      <c r="B29" s="73"/>
      <c r="C29" s="73"/>
      <c r="D29" s="11"/>
      <c r="E29" s="11"/>
      <c r="F29" s="278"/>
      <c r="G29" s="65"/>
      <c r="H29" s="63"/>
      <c r="I29" s="68"/>
      <c r="J29" s="97"/>
      <c r="K29" s="32"/>
      <c r="L29" s="87"/>
      <c r="M29" s="87"/>
      <c r="N29" s="88"/>
      <c r="P29" s="337"/>
      <c r="Q29" s="337"/>
      <c r="R29" s="337"/>
      <c r="S29" s="3"/>
    </row>
    <row r="30" spans="2:19" ht="15" customHeight="1" x14ac:dyDescent="0.25">
      <c r="B30" s="73"/>
      <c r="C30" s="100"/>
      <c r="D30" s="251" t="s">
        <v>39</v>
      </c>
      <c r="E30" s="292" cm="1">
        <f t="array" ref="E30">IFERROR(1.25*INDEX(elaftaler[Månedlig betaling],MATCH(1,(elaftaler[Elleverandør]=E27)*(elaftaler[Produkt]=E28),0)),"Ingen valgt")</f>
        <v>0</v>
      </c>
      <c r="F30" s="279"/>
      <c r="G30" s="65"/>
      <c r="H30" s="63"/>
      <c r="I30" s="68"/>
      <c r="J30" s="97"/>
      <c r="K30" s="32"/>
      <c r="L30" s="87"/>
      <c r="M30" s="87"/>
      <c r="N30" s="88"/>
      <c r="P30" s="337"/>
      <c r="Q30" s="337"/>
      <c r="R30" s="337"/>
      <c r="S30" s="3"/>
    </row>
    <row r="31" spans="2:19" ht="15" customHeight="1" x14ac:dyDescent="0.25">
      <c r="B31" s="73"/>
      <c r="C31" s="100"/>
      <c r="D31" s="251" t="s">
        <v>501</v>
      </c>
      <c r="E31" s="293" cm="1">
        <f t="array" ref="E31">IFERROR(100*1.25*INDEX(elaftaler[Tillæg pr. kWh],MATCH(1,(elaftaler[Elleverandør]=E27)*(elaftaler[Produkt]=E28),0)),"Ingen valgt")</f>
        <v>0</v>
      </c>
      <c r="F31" s="11"/>
      <c r="G31" s="65"/>
      <c r="H31" s="63"/>
      <c r="I31" s="68"/>
      <c r="J31" s="103"/>
      <c r="K31" s="32"/>
      <c r="L31" s="87"/>
      <c r="M31" s="87"/>
      <c r="N31" s="88"/>
      <c r="P31" s="84"/>
      <c r="Q31" s="84"/>
      <c r="R31" s="84"/>
      <c r="S31" s="3"/>
    </row>
    <row r="32" spans="2:19" ht="15" customHeight="1" x14ac:dyDescent="0.25">
      <c r="B32" s="73"/>
      <c r="C32" s="100"/>
      <c r="D32" s="282" t="s">
        <v>502</v>
      </c>
      <c r="E32" s="281"/>
      <c r="F32" s="11"/>
      <c r="G32" s="65"/>
      <c r="H32" s="62"/>
      <c r="I32" s="68"/>
      <c r="J32" s="11"/>
      <c r="K32" s="32"/>
      <c r="L32" s="89" t="s">
        <v>51</v>
      </c>
      <c r="M32" s="88" t="s">
        <v>52</v>
      </c>
      <c r="N32" s="88"/>
      <c r="P32" s="3"/>
      <c r="Q32" s="3"/>
      <c r="R32" s="3"/>
      <c r="S32" s="3"/>
    </row>
    <row r="33" spans="1:23" ht="15" customHeight="1" x14ac:dyDescent="0.25">
      <c r="B33" s="73"/>
      <c r="C33" s="11"/>
      <c r="D33" s="280"/>
      <c r="E33" s="281"/>
      <c r="F33" s="11"/>
      <c r="G33" s="316" t="s">
        <v>496</v>
      </c>
      <c r="H33" s="316"/>
      <c r="I33" s="316"/>
      <c r="J33" s="11"/>
      <c r="K33" s="32"/>
      <c r="L33" s="87"/>
      <c r="M33" s="87"/>
      <c r="N33" s="87"/>
      <c r="P33" s="76"/>
      <c r="Q33" s="3"/>
      <c r="R33" s="3"/>
      <c r="S33" s="3"/>
    </row>
    <row r="34" spans="1:23" x14ac:dyDescent="0.25">
      <c r="B34" s="73"/>
      <c r="C34" s="11"/>
      <c r="D34" s="280"/>
      <c r="E34" s="281"/>
      <c r="F34" s="11"/>
      <c r="G34" s="316"/>
      <c r="H34" s="316"/>
      <c r="I34" s="316"/>
      <c r="J34" s="11"/>
      <c r="K34" s="32"/>
      <c r="L34" s="89"/>
      <c r="M34" s="88"/>
      <c r="N34" s="88"/>
      <c r="P34" s="76" t="s">
        <v>311</v>
      </c>
      <c r="Q34" s="3"/>
      <c r="R34" s="3"/>
      <c r="S34" s="3"/>
    </row>
    <row r="35" spans="1:23" ht="15" customHeight="1" x14ac:dyDescent="0.25">
      <c r="B35" s="73"/>
      <c r="C35" s="11"/>
      <c r="D35" s="283"/>
      <c r="E35" s="284"/>
      <c r="F35" s="11"/>
      <c r="G35" s="11"/>
      <c r="H35" s="11"/>
      <c r="I35" s="11"/>
      <c r="J35" s="11"/>
      <c r="K35" s="32"/>
      <c r="L35" s="87"/>
      <c r="M35" s="87"/>
      <c r="N35" s="88"/>
      <c r="P35" s="95" t="s">
        <v>497</v>
      </c>
      <c r="T35" s="3"/>
      <c r="U35" s="3"/>
      <c r="V35" s="3"/>
    </row>
    <row r="36" spans="1:23" ht="15" customHeight="1" thickBot="1" x14ac:dyDescent="0.3">
      <c r="B36" s="73"/>
      <c r="C36" s="11"/>
      <c r="D36" s="11"/>
      <c r="E36" s="11"/>
      <c r="F36" s="11"/>
      <c r="G36" s="11"/>
      <c r="H36" s="11"/>
      <c r="I36" s="11"/>
      <c r="J36" s="11"/>
      <c r="K36" s="32"/>
      <c r="L36" s="89"/>
      <c r="M36" s="88"/>
      <c r="N36" s="88"/>
      <c r="Q36" s="96" t="s">
        <v>507</v>
      </c>
      <c r="T36" s="3"/>
      <c r="U36" s="3"/>
      <c r="V36" s="3"/>
    </row>
    <row r="37" spans="1:23" ht="15" customHeight="1" x14ac:dyDescent="0.25">
      <c r="B37" s="73"/>
      <c r="C37" s="251" t="s">
        <v>51</v>
      </c>
      <c r="D37" s="317" t="s">
        <v>479</v>
      </c>
      <c r="E37" s="318"/>
      <c r="F37" s="262"/>
      <c r="G37" s="11"/>
      <c r="H37" s="11"/>
      <c r="I37" s="11"/>
      <c r="J37" s="11"/>
      <c r="K37" s="32"/>
      <c r="L37" s="89"/>
      <c r="M37" s="88"/>
      <c r="N37" s="87"/>
      <c r="Q37" s="96" t="s">
        <v>348</v>
      </c>
      <c r="T37" s="3"/>
      <c r="U37" s="3"/>
      <c r="V37" s="3"/>
    </row>
    <row r="38" spans="1:23" ht="16.5" customHeight="1" x14ac:dyDescent="0.25">
      <c r="B38" s="73"/>
      <c r="C38" s="11"/>
      <c r="D38" s="319"/>
      <c r="E38" s="320"/>
      <c r="F38" s="262"/>
      <c r="G38" s="254"/>
      <c r="H38" s="254"/>
      <c r="I38" s="11"/>
      <c r="J38" s="11"/>
      <c r="K38" s="32"/>
      <c r="L38" s="89" t="s">
        <v>59</v>
      </c>
      <c r="M38" s="91" t="s">
        <v>60</v>
      </c>
      <c r="N38" s="87"/>
      <c r="Q38" s="96" t="s">
        <v>332</v>
      </c>
      <c r="T38" s="3"/>
      <c r="U38" s="3"/>
      <c r="V38" s="3"/>
    </row>
    <row r="39" spans="1:23" ht="16.5" customHeight="1" thickBot="1" x14ac:dyDescent="0.3">
      <c r="B39" s="73"/>
      <c r="C39" s="11"/>
      <c r="D39" s="321"/>
      <c r="E39" s="322"/>
      <c r="F39" s="262"/>
      <c r="G39" s="254"/>
      <c r="H39" s="254"/>
      <c r="I39" s="11"/>
      <c r="J39" s="11"/>
      <c r="K39" s="32"/>
      <c r="L39" s="87"/>
      <c r="M39" s="335" t="s">
        <v>61</v>
      </c>
      <c r="N39" s="335"/>
      <c r="Q39" s="96" t="s">
        <v>333</v>
      </c>
      <c r="T39" s="3"/>
      <c r="U39" s="3"/>
      <c r="V39" s="3"/>
    </row>
    <row r="40" spans="1:23" ht="16.5" customHeight="1" x14ac:dyDescent="0.25">
      <c r="B40" s="73"/>
      <c r="C40" s="11"/>
      <c r="D40" s="11"/>
      <c r="E40" s="11"/>
      <c r="F40" s="11"/>
      <c r="G40" s="254"/>
      <c r="H40" s="254"/>
      <c r="I40" s="11"/>
      <c r="J40" s="11"/>
      <c r="K40" s="32"/>
      <c r="L40" s="87"/>
      <c r="M40" s="335"/>
      <c r="N40" s="335"/>
      <c r="Q40" s="96" t="s">
        <v>334</v>
      </c>
      <c r="S40" s="3"/>
      <c r="T40" s="3"/>
      <c r="U40" s="3"/>
      <c r="V40" s="3"/>
    </row>
    <row r="41" spans="1:23" x14ac:dyDescent="0.25">
      <c r="K41" s="32"/>
      <c r="L41" s="87"/>
      <c r="M41" s="87"/>
      <c r="N41" s="87"/>
      <c r="Q41" s="96" t="s">
        <v>345</v>
      </c>
      <c r="S41" s="3"/>
      <c r="T41" s="3"/>
      <c r="U41" s="3"/>
      <c r="V41" s="3"/>
    </row>
    <row r="42" spans="1:23" ht="15" customHeight="1" x14ac:dyDescent="0.25">
      <c r="B42" s="9"/>
      <c r="C42" s="9"/>
      <c r="D42" s="330" t="s">
        <v>482</v>
      </c>
      <c r="E42" s="330"/>
      <c r="F42" s="330"/>
      <c r="G42" s="9"/>
      <c r="H42" s="9"/>
      <c r="I42" s="9"/>
      <c r="J42" s="250"/>
      <c r="K42" s="32"/>
      <c r="L42" s="89" t="s">
        <v>474</v>
      </c>
      <c r="M42" s="331" t="s">
        <v>475</v>
      </c>
      <c r="N42" s="331"/>
      <c r="Q42" s="96" t="s">
        <v>495</v>
      </c>
      <c r="S42" s="42"/>
      <c r="T42" s="3"/>
      <c r="U42" s="3"/>
      <c r="V42" s="3"/>
    </row>
    <row r="43" spans="1:23" ht="15" customHeight="1" x14ac:dyDescent="0.25">
      <c r="A43" s="3"/>
      <c r="B43" s="9"/>
      <c r="C43" s="9"/>
      <c r="D43" s="330"/>
      <c r="E43" s="330"/>
      <c r="F43" s="330"/>
      <c r="G43" s="9"/>
      <c r="H43" s="9"/>
      <c r="I43" s="9"/>
      <c r="J43" s="250"/>
      <c r="K43" s="32"/>
      <c r="L43" s="87"/>
      <c r="M43" s="331"/>
      <c r="N43" s="331"/>
      <c r="Q43" s="96" t="s">
        <v>508</v>
      </c>
      <c r="S43" s="42"/>
      <c r="T43" s="3"/>
      <c r="U43" s="3"/>
      <c r="V43" s="3"/>
      <c r="W43" s="3"/>
    </row>
    <row r="44" spans="1:23" ht="15.75" customHeight="1" x14ac:dyDescent="0.25">
      <c r="A44" s="3"/>
      <c r="B44" s="11"/>
      <c r="C44" s="11"/>
      <c r="D44" s="11"/>
      <c r="E44" s="11"/>
      <c r="F44" s="11"/>
      <c r="G44" s="11"/>
      <c r="H44" s="11"/>
      <c r="I44" s="11"/>
      <c r="J44" s="11"/>
      <c r="K44" s="32"/>
      <c r="L44" s="87"/>
      <c r="M44" s="244" t="s">
        <v>44</v>
      </c>
      <c r="N44" s="242"/>
      <c r="P44" s="76" t="s">
        <v>321</v>
      </c>
      <c r="Q44" s="3"/>
      <c r="R44" s="3"/>
      <c r="S44" s="42"/>
      <c r="T44" s="3"/>
      <c r="U44" s="3"/>
      <c r="V44" s="3"/>
      <c r="W44" s="3"/>
    </row>
    <row r="45" spans="1:23" ht="15" customHeight="1" x14ac:dyDescent="0.25">
      <c r="A45" s="3"/>
      <c r="B45" s="11"/>
      <c r="C45" s="11"/>
      <c r="D45" s="264" t="s">
        <v>341</v>
      </c>
      <c r="E45" s="268"/>
      <c r="F45" s="11"/>
      <c r="G45" s="264" t="s">
        <v>342</v>
      </c>
      <c r="H45" s="264"/>
      <c r="I45" s="264"/>
      <c r="J45" s="11"/>
      <c r="K45" s="41"/>
      <c r="L45" s="242"/>
      <c r="M45" s="242"/>
      <c r="N45" s="242"/>
      <c r="Q45" s="77" t="s">
        <v>312</v>
      </c>
      <c r="R45" s="3"/>
      <c r="S45" s="42"/>
    </row>
    <row r="46" spans="1:23" ht="15" customHeight="1" x14ac:dyDescent="0.25">
      <c r="A46" s="3"/>
      <c r="B46" s="11"/>
      <c r="C46" s="11"/>
      <c r="D46" s="315" t="s">
        <v>344</v>
      </c>
      <c r="E46" s="315"/>
      <c r="F46" s="241"/>
      <c r="G46" s="315" t="s">
        <v>343</v>
      </c>
      <c r="H46" s="315"/>
      <c r="I46" s="315"/>
      <c r="J46" s="11"/>
      <c r="K46" s="41"/>
      <c r="L46" s="243"/>
      <c r="M46" s="327"/>
      <c r="N46" s="327"/>
      <c r="P46" s="3"/>
      <c r="Q46" s="77" t="s">
        <v>329</v>
      </c>
      <c r="R46" s="3"/>
      <c r="S46" s="3"/>
    </row>
    <row r="47" spans="1:23" ht="16.5" customHeight="1" x14ac:dyDescent="0.25">
      <c r="A47" s="3"/>
      <c r="B47" s="11"/>
      <c r="C47" s="11"/>
      <c r="D47" s="328"/>
      <c r="E47" s="328"/>
      <c r="F47" s="241"/>
      <c r="G47" s="315"/>
      <c r="H47" s="315"/>
      <c r="I47" s="315"/>
      <c r="J47" s="11"/>
      <c r="K47" s="3"/>
      <c r="L47" s="242"/>
      <c r="M47" s="327"/>
      <c r="N47" s="327"/>
      <c r="Q47" s="79" t="s">
        <v>313</v>
      </c>
      <c r="R47" s="3"/>
      <c r="S47" s="3"/>
    </row>
    <row r="48" spans="1:23" ht="15" customHeight="1" x14ac:dyDescent="0.25">
      <c r="B48" s="11"/>
      <c r="C48" s="11"/>
      <c r="D48" s="239"/>
      <c r="E48" s="240"/>
      <c r="F48" s="254"/>
      <c r="G48" s="324"/>
      <c r="H48" s="325"/>
      <c r="I48" s="326"/>
      <c r="J48" s="11"/>
      <c r="K48" s="3"/>
      <c r="L48" s="242"/>
      <c r="M48" s="245" t="s">
        <v>49</v>
      </c>
      <c r="N48" s="246"/>
      <c r="P48" s="3"/>
      <c r="Q48" s="79" t="s">
        <v>314</v>
      </c>
      <c r="R48" s="3"/>
    </row>
    <row r="49" spans="2:19" x14ac:dyDescent="0.25">
      <c r="B49" s="11"/>
      <c r="C49" s="11"/>
      <c r="D49" s="11"/>
      <c r="E49" s="11"/>
      <c r="F49" s="11"/>
      <c r="G49" s="11"/>
      <c r="H49" s="11"/>
      <c r="I49" s="11"/>
      <c r="J49" s="11"/>
      <c r="K49" s="3"/>
      <c r="L49" s="242"/>
      <c r="M49" s="242"/>
      <c r="N49" s="242"/>
      <c r="P49" s="3"/>
      <c r="Q49" s="79" t="s">
        <v>315</v>
      </c>
      <c r="R49" s="3"/>
      <c r="S49" s="3"/>
    </row>
    <row r="50" spans="2:19" ht="15" customHeight="1" x14ac:dyDescent="0.25">
      <c r="B50" s="11"/>
      <c r="C50" s="11"/>
      <c r="D50" s="263" t="s">
        <v>320</v>
      </c>
      <c r="E50" s="263"/>
      <c r="F50" s="11"/>
      <c r="G50" s="264" t="s">
        <v>40</v>
      </c>
      <c r="H50" s="264"/>
      <c r="I50" s="276"/>
      <c r="J50" s="11"/>
      <c r="K50" s="3"/>
      <c r="L50" s="3"/>
      <c r="P50" s="78"/>
      <c r="Q50" s="79" t="s">
        <v>323</v>
      </c>
      <c r="R50" s="3"/>
      <c r="S50" s="3"/>
    </row>
    <row r="51" spans="2:19" x14ac:dyDescent="0.25">
      <c r="B51" s="252"/>
      <c r="C51" s="11"/>
      <c r="D51" s="323" t="s">
        <v>486</v>
      </c>
      <c r="E51" s="323"/>
      <c r="F51" s="11"/>
      <c r="G51" s="271" t="s">
        <v>308</v>
      </c>
      <c r="H51" s="271"/>
      <c r="I51" s="11"/>
      <c r="J51" s="11"/>
      <c r="K51" s="41"/>
      <c r="L51" s="45" t="s">
        <v>347</v>
      </c>
      <c r="M51" s="46"/>
      <c r="N51" s="9"/>
      <c r="O51" s="3"/>
      <c r="P51" s="78"/>
      <c r="Q51" s="79" t="s">
        <v>327</v>
      </c>
      <c r="S51" s="3"/>
    </row>
    <row r="52" spans="2:19" x14ac:dyDescent="0.25">
      <c r="B52" s="252"/>
      <c r="C52" s="11"/>
      <c r="D52" s="323"/>
      <c r="E52" s="323"/>
      <c r="F52" s="11"/>
      <c r="G52" s="263" t="s">
        <v>21</v>
      </c>
      <c r="H52" s="263" t="s">
        <v>22</v>
      </c>
      <c r="I52" s="11"/>
      <c r="J52" s="11"/>
      <c r="K52" s="41"/>
      <c r="L52" s="87"/>
      <c r="M52" s="87"/>
      <c r="N52" s="287"/>
      <c r="P52" s="78"/>
      <c r="Q52" s="79" t="s">
        <v>324</v>
      </c>
      <c r="R52" s="3"/>
      <c r="S52" s="3"/>
    </row>
    <row r="53" spans="2:19" ht="15.75" customHeight="1" x14ac:dyDescent="0.25">
      <c r="B53" s="252"/>
      <c r="C53" s="11"/>
      <c r="D53" s="227" t="s">
        <v>31</v>
      </c>
      <c r="E53" s="61"/>
      <c r="F53" s="11"/>
      <c r="G53" s="302">
        <v>0</v>
      </c>
      <c r="H53" s="301">
        <v>0</v>
      </c>
      <c r="I53" s="11"/>
      <c r="J53" s="11"/>
      <c r="K53" s="41"/>
      <c r="L53" s="87"/>
      <c r="M53" s="87"/>
      <c r="N53" s="287"/>
      <c r="P53" s="78"/>
      <c r="Q53" s="77" t="s">
        <v>316</v>
      </c>
      <c r="R53" s="3"/>
    </row>
    <row r="54" spans="2:19" ht="15.75" x14ac:dyDescent="0.25">
      <c r="B54" s="252"/>
      <c r="C54" s="11"/>
      <c r="D54" s="227" t="s">
        <v>319</v>
      </c>
      <c r="E54" s="61"/>
      <c r="F54" s="11"/>
      <c r="G54" s="315" t="s">
        <v>47</v>
      </c>
      <c r="H54" s="315"/>
      <c r="I54" s="315"/>
      <c r="J54" s="11"/>
      <c r="K54" s="3"/>
      <c r="L54" s="286" t="s">
        <v>54</v>
      </c>
      <c r="M54" s="287"/>
      <c r="N54" s="287"/>
      <c r="P54" s="78"/>
      <c r="Q54" s="77" t="s">
        <v>322</v>
      </c>
      <c r="R54" s="3"/>
    </row>
    <row r="55" spans="2:19" ht="15.75" customHeight="1" x14ac:dyDescent="0.25">
      <c r="B55" s="252"/>
      <c r="C55" s="11"/>
      <c r="D55" s="11"/>
      <c r="E55" s="226"/>
      <c r="F55" s="11"/>
      <c r="G55" s="315"/>
      <c r="H55" s="315"/>
      <c r="I55" s="315"/>
      <c r="J55" s="11"/>
      <c r="K55" s="3"/>
      <c r="L55" s="286" t="s">
        <v>56</v>
      </c>
      <c r="M55" s="287"/>
      <c r="N55" s="287"/>
      <c r="P55" s="3"/>
      <c r="Q55" s="77" t="s">
        <v>317</v>
      </c>
      <c r="R55" s="3"/>
    </row>
    <row r="56" spans="2:19" ht="15.75" x14ac:dyDescent="0.25">
      <c r="B56" s="252"/>
      <c r="C56" s="252"/>
      <c r="D56" s="263" t="s">
        <v>473</v>
      </c>
      <c r="E56" s="268"/>
      <c r="F56" s="260"/>
      <c r="G56" s="315"/>
      <c r="H56" s="315"/>
      <c r="I56" s="315"/>
      <c r="J56" s="11"/>
      <c r="K56" s="3"/>
      <c r="L56" s="286" t="s">
        <v>58</v>
      </c>
      <c r="M56" s="287"/>
      <c r="N56" s="287"/>
      <c r="P56" s="3"/>
      <c r="Q56" s="77" t="s">
        <v>330</v>
      </c>
      <c r="R56" s="3"/>
    </row>
    <row r="57" spans="2:19" ht="15.75" x14ac:dyDescent="0.25">
      <c r="B57" s="252"/>
      <c r="C57" s="11"/>
      <c r="D57" s="75" t="s">
        <v>62</v>
      </c>
      <c r="E57" s="300" cm="1">
        <f t="array" ref="E57">EloverblikStamdataRaw[powerLimitA]</f>
        <v>0</v>
      </c>
      <c r="F57" s="11"/>
      <c r="G57" s="11"/>
      <c r="H57" s="11"/>
      <c r="I57" s="11"/>
      <c r="J57" s="11"/>
      <c r="K57" s="3"/>
      <c r="L57" s="288" t="s">
        <v>48</v>
      </c>
      <c r="M57" s="287"/>
      <c r="N57" s="287"/>
    </row>
    <row r="58" spans="2:19" x14ac:dyDescent="0.25">
      <c r="B58" s="252"/>
      <c r="C58" s="11"/>
      <c r="D58" s="73" t="s">
        <v>483</v>
      </c>
      <c r="E58" s="104"/>
      <c r="F58" s="104" t="s">
        <v>331</v>
      </c>
      <c r="G58" s="11"/>
      <c r="H58" s="11"/>
      <c r="I58" s="11"/>
      <c r="J58" s="11"/>
      <c r="K58" s="3"/>
      <c r="L58" s="287"/>
      <c r="M58" s="287"/>
      <c r="N58" s="287"/>
    </row>
    <row r="59" spans="2:19" ht="18.75" x14ac:dyDescent="0.25">
      <c r="B59" s="261"/>
      <c r="C59" s="11"/>
      <c r="D59" s="226" t="s">
        <v>346</v>
      </c>
      <c r="E59" s="11"/>
      <c r="F59" s="255"/>
      <c r="G59" s="11"/>
      <c r="H59" s="11"/>
      <c r="I59" s="11"/>
      <c r="J59" s="11"/>
      <c r="L59" s="287"/>
      <c r="M59" s="287"/>
      <c r="N59" s="287"/>
    </row>
    <row r="60" spans="2:19" x14ac:dyDescent="0.25">
      <c r="B60" s="261"/>
      <c r="C60" s="11"/>
      <c r="D60" s="11"/>
      <c r="E60" s="11"/>
      <c r="F60" s="11"/>
      <c r="G60" s="11"/>
      <c r="H60" s="11"/>
      <c r="I60" s="11"/>
      <c r="J60" s="11"/>
      <c r="L60" s="287"/>
      <c r="M60" s="287"/>
      <c r="N60" s="287"/>
    </row>
    <row r="61" spans="2:19" ht="15" customHeight="1" x14ac:dyDescent="0.25">
      <c r="B61" s="261"/>
      <c r="C61" s="261"/>
      <c r="D61" s="11"/>
      <c r="E61" s="11"/>
      <c r="F61" s="11"/>
      <c r="G61" s="11"/>
      <c r="H61" s="11"/>
      <c r="I61" s="11"/>
      <c r="J61" s="11"/>
      <c r="K61" s="3"/>
      <c r="L61" s="287"/>
      <c r="M61" s="287"/>
      <c r="N61" s="287"/>
    </row>
    <row r="62" spans="2:19" x14ac:dyDescent="0.25">
      <c r="B62" s="43"/>
      <c r="C62" s="43"/>
      <c r="D62" s="3"/>
      <c r="E62" s="3"/>
      <c r="F62" s="3"/>
      <c r="G62" s="3"/>
      <c r="H62" s="3"/>
      <c r="J62" s="3"/>
      <c r="K62" s="3"/>
    </row>
    <row r="63" spans="2:19" x14ac:dyDescent="0.25">
      <c r="J63" s="3"/>
      <c r="K63" s="3"/>
    </row>
    <row r="64" spans="2:19" x14ac:dyDescent="0.25">
      <c r="J64" s="3"/>
      <c r="K64" s="3"/>
    </row>
    <row r="65" spans="10:14" x14ac:dyDescent="0.25">
      <c r="J65" s="3"/>
      <c r="K65" s="3"/>
      <c r="L65" s="3"/>
      <c r="M65" s="3"/>
      <c r="N65" s="3"/>
    </row>
    <row r="66" spans="10:14" x14ac:dyDescent="0.25">
      <c r="J66" s="3"/>
      <c r="K66" s="3"/>
      <c r="L66" s="3"/>
      <c r="M66" s="3"/>
      <c r="N66" s="3"/>
    </row>
    <row r="67" spans="10:14" x14ac:dyDescent="0.25">
      <c r="J67" s="3"/>
      <c r="K67" s="3"/>
      <c r="L67" s="3"/>
      <c r="M67" s="3"/>
      <c r="N67" s="3"/>
    </row>
    <row r="68" spans="10:14" x14ac:dyDescent="0.25">
      <c r="J68" s="3"/>
      <c r="K68" s="3"/>
      <c r="L68" s="3"/>
      <c r="M68" s="3"/>
      <c r="N68" s="3"/>
    </row>
    <row r="69" spans="10:14" x14ac:dyDescent="0.25">
      <c r="J69" s="43"/>
      <c r="K69" s="3"/>
      <c r="L69" s="3"/>
      <c r="M69" s="3"/>
      <c r="N69" s="3"/>
    </row>
    <row r="70" spans="10:14" x14ac:dyDescent="0.25">
      <c r="J70" s="43"/>
      <c r="K70" s="3"/>
      <c r="L70" s="3"/>
      <c r="M70" s="3"/>
      <c r="N70" s="3"/>
    </row>
    <row r="71" spans="10:14" x14ac:dyDescent="0.25">
      <c r="J71" s="43"/>
      <c r="K71" s="3"/>
      <c r="L71" s="3"/>
      <c r="M71" s="3"/>
      <c r="N71" s="3"/>
    </row>
    <row r="72" spans="10:14" x14ac:dyDescent="0.25">
      <c r="J72" s="3"/>
      <c r="K72" s="3"/>
      <c r="L72" s="3"/>
      <c r="M72" s="3"/>
      <c r="N72" s="3"/>
    </row>
    <row r="73" spans="10:14" x14ac:dyDescent="0.25">
      <c r="J73" s="3"/>
      <c r="K73" s="3"/>
      <c r="L73" s="3"/>
      <c r="M73" s="3"/>
      <c r="N73" s="3"/>
    </row>
    <row r="74" spans="10:14" x14ac:dyDescent="0.25">
      <c r="J74" s="3"/>
      <c r="K74" s="3"/>
      <c r="L74" s="3"/>
      <c r="M74" s="3"/>
      <c r="N74" s="3"/>
    </row>
    <row r="75" spans="10:14" x14ac:dyDescent="0.25">
      <c r="J75" s="3"/>
      <c r="K75" s="3"/>
      <c r="L75" s="3"/>
      <c r="M75" s="3"/>
      <c r="N75" s="3"/>
    </row>
    <row r="76" spans="10:14" x14ac:dyDescent="0.25">
      <c r="K76" s="3"/>
      <c r="L76" s="3"/>
      <c r="M76" s="3"/>
      <c r="N76" s="3"/>
    </row>
  </sheetData>
  <mergeCells count="24">
    <mergeCell ref="M6:N7"/>
    <mergeCell ref="Q2:S3"/>
    <mergeCell ref="C2:I3"/>
    <mergeCell ref="L2:N4"/>
    <mergeCell ref="M42:N43"/>
    <mergeCell ref="M39:N40"/>
    <mergeCell ref="P22:R23"/>
    <mergeCell ref="P18:S21"/>
    <mergeCell ref="P14:S17"/>
    <mergeCell ref="P24:R30"/>
    <mergeCell ref="M46:N47"/>
    <mergeCell ref="D46:E47"/>
    <mergeCell ref="D8:E8"/>
    <mergeCell ref="D20:E21"/>
    <mergeCell ref="D42:F43"/>
    <mergeCell ref="D11:E13"/>
    <mergeCell ref="M26:N26"/>
    <mergeCell ref="G54:I56"/>
    <mergeCell ref="G33:I34"/>
    <mergeCell ref="D15:E17"/>
    <mergeCell ref="D37:E39"/>
    <mergeCell ref="G46:I47"/>
    <mergeCell ref="D51:E52"/>
    <mergeCell ref="G48:I48"/>
  </mergeCells>
  <conditionalFormatting sqref="C26:E31">
    <cfRule type="expression" dxfId="2" priority="9">
      <formula>elaftale_metode="Manuelt indtastede priser (5B)"</formula>
    </cfRule>
  </conditionalFormatting>
  <conditionalFormatting sqref="F26:I34">
    <cfRule type="expression" dxfId="1" priority="1">
      <formula>elaftale_metode="Jeg vælger en aftale på listen (5A)"</formula>
    </cfRule>
  </conditionalFormatting>
  <dataValidations xWindow="368" yWindow="304" count="7">
    <dataValidation operator="greaterThanOrEqual" allowBlank="1" errorTitle="Forkert dato" error="Datoen skal være større end 2026-01-01" promptTitle="Indtast dato" prompt="Dato skal være større end 2026-01-01" sqref="E6:F7" xr:uid="{1EB0DC70-D2DD-4EF8-9977-501E90F8B157}"/>
    <dataValidation allowBlank="1" sqref="J31" xr:uid="{4DB669D1-3C1E-49D9-89FD-55D9F46DF84F}"/>
    <dataValidation type="whole" allowBlank="1" showInputMessage="1" showErrorMessage="1" errorTitle="Ugyldig indtastning" promptTitle="Indtast et heltal" sqref="E10:F10" xr:uid="{F26E8DCD-E0D3-4F5C-8D78-8D4AB1EC201D}">
      <formula1>0</formula1>
      <formula2>100000</formula2>
    </dataValidation>
    <dataValidation type="list" allowBlank="1" showInputMessage="1" showErrorMessage="1" sqref="F58" xr:uid="{D3665AEC-48A1-4EB8-BCAA-0B64225033B0}">
      <formula1>"Ampere,kWh"</formula1>
    </dataValidation>
    <dataValidation type="date" operator="greaterThanOrEqual" allowBlank="1" showInputMessage="1" showErrorMessage="1" errorTitle="Forkert dato" error="Datoen skal være større end 2025-01-01 og ikke senere end dags dato." promptTitle="Indtast dato" prompt="Må ikke være senere end dags dato. " sqref="E54" xr:uid="{3CD5635E-EB87-4115-8B1F-DCEDC2B65F13}">
      <formula1>45658</formula1>
    </dataValidation>
    <dataValidation type="date" operator="greaterThanOrEqual" allowBlank="1" showInputMessage="1" showErrorMessage="1" errorTitle="Forkert dato" error="Datoen skal være større end 2025-01-01" promptTitle="Indtast dato" prompt="Dato skal være større end 2025-01-01" sqref="F56 E53" xr:uid="{33FE0F36-9833-4620-AA3C-D38D216790B2}">
      <formula1>45658</formula1>
    </dataValidation>
    <dataValidation type="list" allowBlank="1" showInputMessage="1" showErrorMessage="1" sqref="E24" xr:uid="{69B4FF15-425C-4FD9-A5CB-081D5C3CF4DF}">
      <formula1>"Jeg vælger en aftale på listen (5A),Manuelt indtastede priser (5B)"</formula1>
    </dataValidation>
  </dataValidations>
  <hyperlinks>
    <hyperlink ref="L54" location="'Din Regning'!A1" display="Din Regning" xr:uid="{3337DF25-6CF9-4FBB-A596-A2BDB82BAD24}"/>
    <hyperlink ref="P10" r:id="rId1" xr:uid="{875B2EE3-0380-4550-B6D4-A24B286F9786}"/>
    <hyperlink ref="P11" r:id="rId2" xr:uid="{B9CCCBCE-0D5A-454D-B5E4-4EAF5440430A}"/>
    <hyperlink ref="M10" r:id="rId3" xr:uid="{6867117A-FA65-4932-AA0C-FAD70B1840CE}"/>
    <hyperlink ref="M48" location="Start!A1" display="Start!A1" xr:uid="{5B2E2636-E285-47CE-A94F-570EA4A41DE1}"/>
    <hyperlink ref="M48:N48" location="Start!A1" display="Vejledning til sikkerhedsadvarsler" xr:uid="{5384ED8F-2E76-4CB4-9216-39E3DBBB77B1}"/>
    <hyperlink ref="L57" location="Overskudsproduktion!A1" display="Overskudsproduktion" xr:uid="{4DC87D6F-C1F4-478A-BF84-351BD598DA5B}"/>
    <hyperlink ref="L55" location="'Find Skjulte tillæg'!A1" display="Find Skjulte Tillæg" xr:uid="{C896BA20-CCA2-41C6-B3F6-A89C67D76742}"/>
    <hyperlink ref="L56" location="Timespecifikation!A1" display="Timespecifikation" xr:uid="{B0FC2F2B-4F9E-4669-B345-21BAB82C4BF5}"/>
  </hyperlinks>
  <pageMargins left="0.7" right="0.7" top="0.75" bottom="0.75" header="0.3" footer="0.3"/>
  <pageSetup paperSize="9" orientation="portrait" r:id="rId4"/>
  <ignoredErrors>
    <ignoredError sqref="H7:H12 E57" unlockedFormula="1"/>
  </ignoredErrors>
  <drawing r:id="rId5"/>
  <tableParts count="1">
    <tablePart r:id="rId6"/>
  </tableParts>
  <extLst>
    <ext xmlns:x14="http://schemas.microsoft.com/office/spreadsheetml/2009/9/main" uri="{CCE6A557-97BC-4b89-ADB6-D9C93CAAB3DF}">
      <x14:dataValidations xmlns:xm="http://schemas.microsoft.com/office/excel/2006/main" xWindow="368" yWindow="304" count="4">
        <x14:dataValidation type="list" allowBlank="1" showInputMessage="1" showErrorMessage="1" promptTitle="Vælg adresse" xr:uid="{6C9E6503-2ADC-428E-BCF8-6A0E191C0F76}">
          <x14:formula1>
            <xm:f>teknik!$R$14:$R$59</xm:f>
          </x14:formula1>
          <xm:sqref>D48</xm:sqref>
        </x14:dataValidation>
        <x14:dataValidation type="list" allowBlank="1" showInputMessage="1" showErrorMessage="1" promptTitle="Vælg adresse" xr:uid="{6C93B8B2-67CA-4C25-8A5F-D83A4174D376}">
          <x14:formula1>
            <xm:f>teknik!$AF$14:$AF$45</xm:f>
          </x14:formula1>
          <xm:sqref>G48</xm:sqref>
        </x14:dataValidation>
        <x14:dataValidation type="list" errorStyle="warning" allowBlank="1" showInputMessage="1" showErrorMessage="1" errorTitle="Ugyldig elaftale" error="Du skal vælge en elaftale" promptTitle="Vælg elaftale" xr:uid="{3336FF4D-18B0-4A7E-B775-D2C73778EA27}">
          <x14:formula1>
            <xm:f>teknik!$M$3:$M$12</xm:f>
          </x14:formula1>
          <xm:sqref>E28</xm:sqref>
        </x14:dataValidation>
        <x14:dataValidation type="list" allowBlank="1" showInputMessage="1" showErrorMessage="1" promptTitle="Vælg unikLev" xr:uid="{8375DD62-157B-498A-B435-5A92CC21D2C8}">
          <x14:formula1>
            <xm:f>teknik!$L$4:$L$101</xm:f>
          </x14:formula1>
          <xm:sqref>E27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85994-3726-4FB6-BCD9-6CEEDA111401}">
  <sheetPr codeName="Ark2">
    <tabColor theme="7" tint="0.39997558519241921"/>
    <pageSetUpPr autoPageBreaks="0"/>
  </sheetPr>
  <dimension ref="B1:AB84"/>
  <sheetViews>
    <sheetView showGridLines="0" showRowColHeaders="0" zoomScale="90" zoomScaleNormal="90" workbookViewId="0">
      <extLst>
        <ext xmlns:xlsdti="http://schemas.microsoft.com/office/spreadsheetml/2023/showDataTypeIcons" uri="{77bfe23e-c014-4d31-8a63-9c772dbf06b6}">
          <xlsdti:showDataTypeIcons visible="0"/>
        </ext>
      </extLst>
    </sheetView>
  </sheetViews>
  <sheetFormatPr defaultRowHeight="15" x14ac:dyDescent="0.25"/>
  <cols>
    <col min="1" max="1" width="22.140625" customWidth="1"/>
    <col min="2" max="2" width="2.28515625" customWidth="1"/>
    <col min="3" max="3" width="18.28515625" bestFit="1" customWidth="1"/>
    <col min="4" max="4" width="20.5703125" bestFit="1" customWidth="1"/>
    <col min="5" max="5" width="14.42578125" bestFit="1" customWidth="1"/>
    <col min="6" max="6" width="13.7109375" customWidth="1"/>
    <col min="7" max="7" width="17.140625" customWidth="1"/>
    <col min="8" max="8" width="17.7109375" customWidth="1"/>
    <col min="9" max="9" width="14.42578125" customWidth="1"/>
    <col min="10" max="10" width="15.7109375" bestFit="1" customWidth="1"/>
    <col min="11" max="11" width="1.5703125" customWidth="1"/>
    <col min="12" max="12" width="0.7109375" customWidth="1"/>
    <col min="13" max="13" width="2.140625" customWidth="1"/>
    <col min="14" max="14" width="4.85546875" customWidth="1"/>
    <col min="15" max="15" width="15.5703125" bestFit="1" customWidth="1"/>
    <col min="16" max="16" width="7.5703125" customWidth="1"/>
    <col min="17" max="17" width="11.7109375" customWidth="1"/>
    <col min="18" max="18" width="10.42578125" customWidth="1"/>
    <col min="19" max="19" width="2.85546875" customWidth="1"/>
    <col min="20" max="20" width="12.28515625" bestFit="1" customWidth="1"/>
    <col min="22" max="22" width="12.42578125" customWidth="1"/>
    <col min="23" max="23" width="19.140625" bestFit="1" customWidth="1"/>
    <col min="24" max="24" width="21.140625" customWidth="1"/>
    <col min="25" max="25" width="20.5703125" customWidth="1"/>
    <col min="26" max="26" width="10.7109375" customWidth="1"/>
    <col min="31" max="31" width="14.42578125" bestFit="1" customWidth="1"/>
    <col min="32" max="32" width="5.5703125" bestFit="1" customWidth="1"/>
  </cols>
  <sheetData>
    <row r="1" spans="2:28" ht="5.25" customHeight="1" x14ac:dyDescent="0.25"/>
    <row r="2" spans="2:28" ht="34.5" customHeight="1" x14ac:dyDescent="0.25">
      <c r="B2" s="55"/>
      <c r="C2" s="348" t="s">
        <v>54</v>
      </c>
      <c r="D2" s="348"/>
      <c r="E2" s="106" t="s">
        <v>33</v>
      </c>
      <c r="F2" s="106"/>
      <c r="G2" s="106"/>
      <c r="H2" s="106"/>
      <c r="I2" s="106"/>
      <c r="J2" s="106"/>
      <c r="K2" s="108"/>
    </row>
    <row r="3" spans="2:28" ht="84" customHeight="1" x14ac:dyDescent="0.25">
      <c r="B3" s="192"/>
      <c r="C3" s="349" t="s">
        <v>67</v>
      </c>
      <c r="D3" s="349"/>
      <c r="E3" s="349"/>
      <c r="F3" s="349"/>
      <c r="G3" s="349"/>
      <c r="H3" s="349"/>
      <c r="I3" s="349"/>
      <c r="J3" s="349"/>
      <c r="K3" s="198"/>
    </row>
    <row r="4" spans="2:28" ht="4.5" customHeight="1" x14ac:dyDescent="0.25"/>
    <row r="5" spans="2:28" ht="8.25" customHeight="1" x14ac:dyDescent="0.25">
      <c r="B5" s="105"/>
      <c r="C5" s="106"/>
      <c r="D5" s="107" t="s">
        <v>68</v>
      </c>
      <c r="E5" s="106"/>
      <c r="F5" s="106"/>
      <c r="G5" s="106"/>
      <c r="H5" s="106"/>
      <c r="I5" s="106"/>
      <c r="J5" s="106"/>
      <c r="K5" s="108"/>
    </row>
    <row r="6" spans="2:28" ht="15" customHeight="1" x14ac:dyDescent="0.25">
      <c r="B6" s="109"/>
      <c r="C6" s="352" t="s">
        <v>69</v>
      </c>
      <c r="D6" s="353"/>
      <c r="E6" s="110"/>
      <c r="F6" s="111" vm="11">
        <f>CUBEVALUE("ThisWorkbookDataModel","[Measures].[Min.Dato]",Udsnit_DK_Time__År,Udsnit_DK_Time__Måned,Udsnit_Dato1,Udsnit_Time)</f>
        <v>46023</v>
      </c>
      <c r="G6" s="112" t="s">
        <v>70</v>
      </c>
      <c r="H6" s="113" vm="21">
        <f>CUBEVALUE("ThisWorkbookDataModel","[Measures].[Max.Dato]",Udsnit_DK_Time__År,Udsnit_DK_Time__Måned,Udsnit_Dato1,Udsnit_Time)</f>
        <v>46032</v>
      </c>
      <c r="I6" s="114"/>
      <c r="J6" s="356" t="s">
        <v>71</v>
      </c>
      <c r="K6" s="115"/>
    </row>
    <row r="7" spans="2:28" ht="15" customHeight="1" x14ac:dyDescent="0.25">
      <c r="B7" s="109"/>
      <c r="C7" s="116"/>
      <c r="D7" s="117" t="s">
        <v>57</v>
      </c>
      <c r="E7" s="118"/>
      <c r="F7" s="305" t="str" cm="1">
        <f t="array" ref="F7">EloverblikStamdataRaw[streetName]&amp;" "&amp;EloverblikStamdataRaw[buildingNumber]&amp;EloverblikStamdataRaw[floorId]&amp;" "&amp;EloverblikStamdataRaw[roomId]&amp;", "&amp;EloverblikStamdataRaw[postcode]&amp;" "&amp;EloverblikStamdataRaw[cityName]</f>
        <v xml:space="preserve">  ,  </v>
      </c>
      <c r="G7" s="306"/>
      <c r="H7" s="121"/>
      <c r="I7" s="122"/>
      <c r="J7" s="357"/>
      <c r="K7" s="115"/>
    </row>
    <row r="8" spans="2:28" ht="15" customHeight="1" x14ac:dyDescent="0.25">
      <c r="B8" s="109"/>
      <c r="C8" s="354" t="s">
        <v>72</v>
      </c>
      <c r="D8" s="355"/>
      <c r="E8" s="123" vm="15">
        <f>CUBEVALUE("ThisWorkbookDataModel","[Measures].[SUM Forbrug]",Udsnit_DK_Time__År,Udsnit_DK_Time__Måned,Udsnit_Dato1,Udsnit_Time)</f>
        <v>159.34</v>
      </c>
      <c r="F8" s="303" t="str" cm="1">
        <f t="array" ref="F8">"Aftagenummer:"&amp;" "&amp;EloverblikStamdataRaw[meteringPointId]</f>
        <v xml:space="preserve">Aftagenummer: </v>
      </c>
      <c r="G8" s="304"/>
      <c r="H8" s="125" t="str" cm="1">
        <f t="array" ref="H8">"Målernummer: "&amp;EloverblikStamdataRaw[meterNumber]</f>
        <v xml:space="preserve">Målernummer: </v>
      </c>
      <c r="I8" s="126"/>
      <c r="J8" s="358"/>
      <c r="K8" s="115"/>
      <c r="M8" s="3"/>
      <c r="N8" s="3"/>
      <c r="O8" s="3"/>
      <c r="P8" s="3"/>
      <c r="Q8" s="3"/>
      <c r="R8" s="3"/>
      <c r="S8" s="3"/>
      <c r="T8" s="3"/>
      <c r="U8" s="3"/>
      <c r="V8" s="3"/>
      <c r="W8" s="3"/>
      <c r="X8" s="3"/>
      <c r="Y8" s="3"/>
      <c r="Z8" s="3"/>
      <c r="AA8" s="3"/>
      <c r="AB8" s="3"/>
    </row>
    <row r="9" spans="2:28" x14ac:dyDescent="0.25">
      <c r="B9" s="109"/>
      <c r="C9" s="127" t="s">
        <v>73</v>
      </c>
      <c r="D9" s="128" t="s">
        <v>74</v>
      </c>
      <c r="E9" s="129" t="s">
        <v>75</v>
      </c>
      <c r="F9" s="130" t="s">
        <v>76</v>
      </c>
      <c r="G9" s="126" t="s">
        <v>77</v>
      </c>
      <c r="H9" s="125" t="s">
        <v>78</v>
      </c>
      <c r="I9" s="131" t="s">
        <v>77</v>
      </c>
      <c r="J9" s="132" t="s">
        <v>79</v>
      </c>
      <c r="K9" s="115"/>
      <c r="M9" s="3"/>
      <c r="N9" s="3"/>
      <c r="O9" s="3"/>
      <c r="P9" s="3"/>
      <c r="Q9" s="3"/>
      <c r="R9" s="3"/>
      <c r="S9" s="3"/>
      <c r="T9" s="3"/>
      <c r="U9" s="3"/>
      <c r="V9" s="3"/>
      <c r="W9" s="3"/>
      <c r="X9" s="3"/>
      <c r="Y9" s="3"/>
      <c r="Z9" s="3"/>
      <c r="AA9" s="3"/>
      <c r="AB9" s="3"/>
    </row>
    <row r="10" spans="2:28" ht="15" customHeight="1" x14ac:dyDescent="0.25">
      <c r="B10" s="109"/>
      <c r="C10" s="133" t="str">
        <f>valgt_ellev</f>
        <v>Ingen valgt</v>
      </c>
      <c r="D10" s="134"/>
      <c r="E10" s="135"/>
      <c r="F10" s="136"/>
      <c r="G10" s="137"/>
      <c r="H10" s="120"/>
      <c r="I10" s="122"/>
      <c r="J10" s="138"/>
      <c r="K10" s="115"/>
      <c r="M10" s="3"/>
      <c r="N10" s="3"/>
      <c r="O10" s="3"/>
      <c r="P10" s="3"/>
      <c r="Q10" s="3"/>
      <c r="R10" s="3"/>
      <c r="S10" s="3"/>
      <c r="T10" s="3"/>
      <c r="U10" s="3"/>
      <c r="V10" s="3"/>
      <c r="W10" s="3"/>
      <c r="X10" s="3"/>
      <c r="Y10" s="3"/>
      <c r="Z10" s="3"/>
      <c r="AA10" s="3"/>
      <c r="AB10" s="3"/>
    </row>
    <row r="11" spans="2:28" x14ac:dyDescent="0.25">
      <c r="B11" s="109"/>
      <c r="C11" s="133" t="s">
        <v>80</v>
      </c>
      <c r="D11" s="139" t="s">
        <v>81</v>
      </c>
      <c r="E11" s="140" vm="15">
        <f>+E8</f>
        <v>159.34</v>
      </c>
      <c r="F11" s="141" vm="19">
        <f>CUBEVALUE("ThisWorkbookDataModel","[Measures].[SUM Spotpris]",Udsnit_DK_Time__År,Udsnit_DK_Time__Måned,Udsnit_Dato1,Udsnit_Time)</f>
        <v>116.55799800000001</v>
      </c>
      <c r="G11" s="142">
        <f>+F11/$E$8</f>
        <v>0.73150494539977418</v>
      </c>
      <c r="H11" s="141" vm="19">
        <f>+F11</f>
        <v>116.55799800000001</v>
      </c>
      <c r="I11" s="143">
        <f>+H11/$E$8</f>
        <v>0.73150494539977418</v>
      </c>
      <c r="J11" s="144">
        <f>+F11/$F$38</f>
        <v>0.45289658210658129</v>
      </c>
      <c r="K11" s="115"/>
      <c r="M11" s="3"/>
      <c r="N11" s="3"/>
      <c r="O11" s="3"/>
      <c r="P11" s="3"/>
      <c r="Q11" s="3"/>
      <c r="R11" s="3"/>
      <c r="S11" s="3"/>
      <c r="T11" s="3"/>
      <c r="U11" s="3"/>
      <c r="V11" s="3"/>
      <c r="W11" s="3"/>
      <c r="X11" s="3"/>
      <c r="Y11" s="3"/>
      <c r="Z11" s="3"/>
      <c r="AA11" s="3"/>
      <c r="AB11" s="3"/>
    </row>
    <row r="12" spans="2:28" x14ac:dyDescent="0.25">
      <c r="B12" s="109"/>
      <c r="C12" s="133" t="str">
        <f>valgt_produkt</f>
        <v>Ingen valgt</v>
      </c>
      <c r="D12" s="139" t="s">
        <v>22</v>
      </c>
      <c r="E12" s="140" vm="15">
        <f>+E8</f>
        <v>159.34</v>
      </c>
      <c r="F12" s="141" vm="17">
        <f>CUBEVALUE("ThisWorkbookDataModel","[Measures].[SUM Pristillæg]",Udsnit_DK_Time__År,Udsnit_DK_Time__Måned,Udsnit_Dato1,Udsnit_Time)</f>
        <v>7.9669999999999996</v>
      </c>
      <c r="G12" s="142">
        <f>+F12/$E$8</f>
        <v>4.9999999999999996E-2</v>
      </c>
      <c r="H12" s="141">
        <f>+F12*1.25</f>
        <v>9.9587500000000002</v>
      </c>
      <c r="I12" s="143">
        <f>+H12/$E$8</f>
        <v>6.25E-2</v>
      </c>
      <c r="J12" s="144">
        <f>+F12/$F$38</f>
        <v>3.0956494891437071E-2</v>
      </c>
      <c r="K12" s="115"/>
      <c r="M12" s="3"/>
      <c r="N12" s="3"/>
      <c r="O12" s="3"/>
      <c r="P12" s="3"/>
      <c r="Q12" s="3"/>
      <c r="R12" s="3"/>
      <c r="S12" s="3"/>
      <c r="T12" s="3"/>
      <c r="U12" s="3"/>
      <c r="V12" s="3"/>
      <c r="W12" s="3"/>
      <c r="X12" s="3"/>
      <c r="Y12" s="3"/>
      <c r="Z12" s="3"/>
      <c r="AA12" s="3"/>
      <c r="AB12" s="3"/>
    </row>
    <row r="13" spans="2:28" x14ac:dyDescent="0.25">
      <c r="B13" s="109"/>
      <c r="C13" s="133"/>
      <c r="D13" s="139" t="s">
        <v>21</v>
      </c>
      <c r="E13" s="145"/>
      <c r="F13" s="141" vm="8">
        <f>CUBEVALUE("ThisWorkbookDataModel","[Measures].[SUM ellev abonnement]",Udsnit_DK_Time__År,Udsnit_DK_Time__Måned,Udsnit_Dato1,Udsnit_Time)</f>
        <v>5.1599999999999993</v>
      </c>
      <c r="G13" s="142">
        <f>+F13/$E$8</f>
        <v>3.2383582276892177E-2</v>
      </c>
      <c r="H13" s="141">
        <f>+F13*1.25</f>
        <v>6.4499999999999993</v>
      </c>
      <c r="I13" s="143">
        <f>+H13/$E$8</f>
        <v>4.0479477846115219E-2</v>
      </c>
      <c r="J13" s="144">
        <f>+F13/$F$38</f>
        <v>2.0049643986420895E-2</v>
      </c>
      <c r="K13" s="115"/>
      <c r="M13" s="3"/>
      <c r="N13" s="3"/>
      <c r="O13" s="3"/>
      <c r="P13" s="3"/>
      <c r="Q13" s="3"/>
      <c r="R13" s="3"/>
      <c r="S13" s="3"/>
      <c r="T13" s="3"/>
      <c r="U13" s="3"/>
      <c r="V13" s="4"/>
      <c r="W13" s="3"/>
      <c r="X13" s="3"/>
      <c r="Y13" s="3"/>
      <c r="Z13" s="3"/>
      <c r="AA13" s="3"/>
      <c r="AB13" s="3"/>
    </row>
    <row r="14" spans="2:28" x14ac:dyDescent="0.25">
      <c r="B14" s="109"/>
      <c r="C14" s="133"/>
      <c r="D14" s="117" t="s">
        <v>82</v>
      </c>
      <c r="E14" s="146"/>
      <c r="F14" s="147">
        <f>+F11+F12+F13</f>
        <v>129.68499800000001</v>
      </c>
      <c r="G14" s="148">
        <f>+F14/$E$8</f>
        <v>0.81388852767666631</v>
      </c>
      <c r="H14" s="147">
        <f>+F14*1.25</f>
        <v>162.10624749999999</v>
      </c>
      <c r="I14" s="149">
        <f>+H14/$E$8</f>
        <v>1.0173606595958327</v>
      </c>
      <c r="J14" s="150">
        <f>+F14/$F$38</f>
        <v>0.50390272098443922</v>
      </c>
      <c r="K14" s="115"/>
      <c r="M14" s="3"/>
      <c r="N14" s="3"/>
      <c r="O14" s="3"/>
      <c r="P14" s="3"/>
      <c r="Q14" s="3"/>
      <c r="R14" s="3"/>
      <c r="S14" s="3"/>
      <c r="T14" s="3"/>
      <c r="U14" s="3"/>
      <c r="V14" s="4"/>
      <c r="W14" s="3"/>
      <c r="X14" s="3"/>
      <c r="Y14" s="3"/>
      <c r="Z14" s="3"/>
      <c r="AA14" s="3"/>
      <c r="AB14" s="3"/>
    </row>
    <row r="15" spans="2:28" ht="6" customHeight="1" x14ac:dyDescent="0.25">
      <c r="B15" s="109"/>
      <c r="C15" s="133"/>
      <c r="D15" s="122"/>
      <c r="E15" s="151"/>
      <c r="F15" s="152"/>
      <c r="G15" s="142"/>
      <c r="H15" s="152"/>
      <c r="I15" s="143"/>
      <c r="J15" s="144"/>
      <c r="K15" s="115"/>
      <c r="M15" s="3"/>
      <c r="N15" s="3"/>
      <c r="O15" s="3"/>
      <c r="P15" s="3"/>
      <c r="Q15" s="3"/>
      <c r="R15" s="3"/>
      <c r="S15" s="3"/>
      <c r="T15" s="3"/>
      <c r="U15" s="3"/>
      <c r="V15" s="4"/>
      <c r="W15" s="3"/>
      <c r="X15" s="3"/>
      <c r="Y15" s="3"/>
      <c r="Z15" s="3"/>
      <c r="AA15" s="3"/>
      <c r="AB15" s="3"/>
    </row>
    <row r="16" spans="2:28" x14ac:dyDescent="0.25">
      <c r="B16" s="109"/>
      <c r="C16" s="127" t="s">
        <v>83</v>
      </c>
      <c r="D16" s="128" t="s">
        <v>84</v>
      </c>
      <c r="E16" s="129" t="s">
        <v>75</v>
      </c>
      <c r="F16" s="130" t="s">
        <v>76</v>
      </c>
      <c r="G16" s="153" t="s">
        <v>77</v>
      </c>
      <c r="H16" s="154" t="s">
        <v>78</v>
      </c>
      <c r="I16" s="155" t="s">
        <v>77</v>
      </c>
      <c r="J16" s="132" t="s">
        <v>79</v>
      </c>
      <c r="K16" s="115"/>
      <c r="M16" s="3"/>
      <c r="N16" s="3"/>
      <c r="O16" s="3"/>
      <c r="P16" s="3"/>
      <c r="Q16" s="3"/>
      <c r="R16" s="3"/>
      <c r="S16" s="3"/>
      <c r="T16" s="3"/>
      <c r="U16" s="3"/>
      <c r="V16" s="4"/>
      <c r="W16" s="3"/>
      <c r="X16" s="3"/>
      <c r="Y16" s="3"/>
      <c r="Z16" s="3"/>
      <c r="AA16" s="3"/>
      <c r="AB16" s="3"/>
    </row>
    <row r="17" spans="2:28" x14ac:dyDescent="0.25">
      <c r="B17" s="109"/>
      <c r="C17" s="133" cm="1">
        <f t="array" ref="C17">EloverblikStamdataRaw[gridOperatorName]</f>
        <v>0</v>
      </c>
      <c r="D17" s="134"/>
      <c r="E17" s="135"/>
      <c r="F17" s="120"/>
      <c r="G17" s="137"/>
      <c r="H17" s="120"/>
      <c r="I17" s="122"/>
      <c r="J17" s="138"/>
      <c r="K17" s="115"/>
      <c r="M17" s="3"/>
      <c r="N17" s="3"/>
      <c r="O17" s="3"/>
      <c r="P17" s="3"/>
      <c r="Q17" s="3"/>
      <c r="R17" s="3"/>
      <c r="S17" s="3"/>
      <c r="T17" s="3"/>
      <c r="U17" s="3"/>
      <c r="V17" s="3"/>
      <c r="W17" s="3"/>
      <c r="X17" s="3"/>
      <c r="Y17" s="3"/>
      <c r="Z17" s="3"/>
      <c r="AA17" s="3"/>
      <c r="AB17" s="3"/>
    </row>
    <row r="18" spans="2:28" ht="13.5" customHeight="1" x14ac:dyDescent="0.25">
      <c r="B18" s="109"/>
      <c r="C18" s="156"/>
      <c r="D18" s="139" t="s">
        <v>85</v>
      </c>
      <c r="E18" s="140" vm="15">
        <f>+E8</f>
        <v>159.34</v>
      </c>
      <c r="F18" s="152" vm="20">
        <f>CUBEVALUE("ThisWorkbookDataModel","[Measures].[SUM Nettarif]",Udsnit_DK_Time__År,Udsnit_DK_Time__Måned,Udsnit_Dato1,Udsnit_Time)</f>
        <v>66.932327999999998</v>
      </c>
      <c r="G18" s="157">
        <f>IFERROR(F18/E18,0)</f>
        <v>0.42005979666122756</v>
      </c>
      <c r="H18" s="158">
        <f t="shared" ref="H18" si="0">+F18*1.25</f>
        <v>83.665409999999994</v>
      </c>
      <c r="I18" s="143">
        <f>IFERROR(H18/E18,0)</f>
        <v>0.52507474582653446</v>
      </c>
      <c r="J18" s="162">
        <f>IFERROR(F18/$F$38,0)</f>
        <v>0.26007157898882771</v>
      </c>
      <c r="K18" s="115"/>
      <c r="M18" s="3"/>
      <c r="N18" s="3"/>
      <c r="O18" s="3"/>
      <c r="P18" s="3"/>
      <c r="Q18" s="3"/>
      <c r="R18" s="3"/>
      <c r="S18" s="3"/>
      <c r="T18" s="3"/>
      <c r="U18" s="3"/>
      <c r="V18" s="3"/>
      <c r="W18" s="3"/>
      <c r="X18" s="3"/>
      <c r="Y18" s="3"/>
      <c r="Z18" s="3"/>
      <c r="AA18" s="3"/>
      <c r="AB18" s="3"/>
    </row>
    <row r="19" spans="2:28" x14ac:dyDescent="0.25">
      <c r="B19" s="109"/>
      <c r="C19" s="156" t="s">
        <v>86</v>
      </c>
      <c r="D19" s="159" t="s">
        <v>87</v>
      </c>
      <c r="E19" s="160" vm="25">
        <f>CUBEVALUE("ThisWorkbookDataModel","[Measures].[SUM Forbrug]","[Tariflast].[Tariflast].&amp;[Lavlast]",Udsnit_DK_Time__År,Udsnit_DK_Time__Måned,Udsnit_Dato1,Udsnit_Time)</f>
        <v>49.15</v>
      </c>
      <c r="F19" s="158" vm="13">
        <f>CUBEVALUE("ThisWorkbookDataModel","[Measures].[SUM Nettarif]","[Tariflast].[Tariflast].&amp;[Lavlast]",Udsnit_DK_Time__År,Udsnit_DK_Time__Måned,Udsnit_Dato1,Udsnit_Time)</f>
        <v>5.7210599999999969</v>
      </c>
      <c r="G19" s="161">
        <f>IFERROR(F19/E19,0)</f>
        <v>0.11639999999999993</v>
      </c>
      <c r="H19" s="158">
        <f>IFERROR(F19*1.25,0)</f>
        <v>7.1513249999999964</v>
      </c>
      <c r="I19" s="143">
        <f t="shared" ref="I19:I21" si="1">IFERROR(H19/E19,0)</f>
        <v>0.14549999999999993</v>
      </c>
      <c r="J19" s="162">
        <f>IFERROR(F19/$F$38,0)</f>
        <v>2.2229693066851373E-2</v>
      </c>
      <c r="K19" s="115"/>
      <c r="M19" s="3"/>
      <c r="N19" s="3"/>
      <c r="O19" s="3"/>
      <c r="P19" s="3"/>
      <c r="Q19" s="3"/>
      <c r="R19" s="3"/>
      <c r="S19" s="3"/>
      <c r="T19" s="3"/>
      <c r="U19" s="3"/>
      <c r="V19" s="3"/>
      <c r="W19" s="3"/>
      <c r="X19" s="3"/>
      <c r="Y19" s="3"/>
      <c r="Z19" s="3"/>
      <c r="AA19" s="3"/>
      <c r="AB19" s="3"/>
    </row>
    <row r="20" spans="2:28" x14ac:dyDescent="0.25">
      <c r="B20" s="109"/>
      <c r="C20" s="133"/>
      <c r="D20" s="159" t="s">
        <v>88</v>
      </c>
      <c r="E20" s="160" vm="14">
        <f>CUBEVALUE("ThisWorkbookDataModel","[Measures].[SUM Forbrug]","[Tariflast].[Tariflast].&amp;[Højlast]",Udsnit_DK_Time__År,Udsnit_DK_Time__Måned,Udsnit_Dato1,Udsnit_Time)</f>
        <v>77.64</v>
      </c>
      <c r="F20" s="158" vm="26">
        <f>CUBEVALUE("ThisWorkbookDataModel","[Measures].[SUM Nettarif]","[Tariflast].[Tariflast].&amp;[Højlast]",Udsnit_DK_Time__År,Udsnit_DK_Time__Måned,Udsnit_Dato1,Udsnit_Time)</f>
        <v>27.111888000000011</v>
      </c>
      <c r="G20" s="161">
        <f>IFERROR(F20/E20,0)</f>
        <v>0.34920000000000012</v>
      </c>
      <c r="H20" s="158">
        <f>IFERROR(F20*1.25,0)</f>
        <v>33.889860000000013</v>
      </c>
      <c r="I20" s="143">
        <f t="shared" si="1"/>
        <v>0.43650000000000017</v>
      </c>
      <c r="J20" s="162">
        <f t="shared" ref="J20:J22" si="2">IFERROR(F20/$F$38,0)</f>
        <v>0.10534567872087541</v>
      </c>
      <c r="K20" s="115"/>
      <c r="M20" s="3"/>
      <c r="N20" s="3"/>
      <c r="O20" s="3"/>
      <c r="P20" s="3"/>
      <c r="Q20" s="3"/>
      <c r="R20" s="3"/>
      <c r="S20" s="3"/>
      <c r="T20" s="3"/>
      <c r="U20" s="3"/>
      <c r="V20" s="3"/>
      <c r="W20" s="3"/>
      <c r="X20" s="3"/>
      <c r="Y20" s="3"/>
      <c r="Z20" s="3"/>
      <c r="AA20" s="3"/>
      <c r="AB20" s="3"/>
    </row>
    <row r="21" spans="2:28" x14ac:dyDescent="0.25">
      <c r="B21" s="109"/>
      <c r="C21" s="133"/>
      <c r="D21" s="159" t="s">
        <v>89</v>
      </c>
      <c r="E21" s="160" vm="22">
        <f>CUBEVALUE("ThisWorkbookDataModel","[Measures].[SUM Forbrug]","[Tariflast].[Tariflast].&amp;[Spidslast]",Udsnit_DK_Time__År,Udsnit_DK_Time__Måned,Udsnit_Dato1,Udsnit_Time)</f>
        <v>32.549999999999997</v>
      </c>
      <c r="F21" s="158" vm="7">
        <f>CUBEVALUE("ThisWorkbookDataModel","[Measures].[SUM Nettarif]","[Tariflast].[Tariflast].&amp;[Spidslast]",Udsnit_DK_Time__År,Udsnit_DK_Time__Måned,Udsnit_Dato1,Udsnit_Time)</f>
        <v>34.099380000000011</v>
      </c>
      <c r="G21" s="161">
        <f>IFERROR(F21/E21,0)</f>
        <v>1.0476000000000003</v>
      </c>
      <c r="H21" s="158">
        <f>IFERROR(F21*1.25,0)</f>
        <v>42.62422500000001</v>
      </c>
      <c r="I21" s="143">
        <f t="shared" si="1"/>
        <v>1.3095000000000003</v>
      </c>
      <c r="J21" s="162">
        <f t="shared" si="2"/>
        <v>0.13249620720110103</v>
      </c>
      <c r="K21" s="115"/>
      <c r="M21" s="3"/>
      <c r="N21" s="3"/>
      <c r="O21" s="3"/>
      <c r="P21" s="3"/>
      <c r="Q21" s="3"/>
      <c r="R21" s="3"/>
      <c r="S21" s="3"/>
      <c r="T21" s="3"/>
      <c r="U21" s="3"/>
      <c r="V21" s="3"/>
      <c r="W21" s="3"/>
      <c r="X21" s="3"/>
      <c r="Y21" s="3"/>
      <c r="Z21" s="3"/>
      <c r="AA21" s="3"/>
      <c r="AB21" s="3"/>
    </row>
    <row r="22" spans="2:28" x14ac:dyDescent="0.25">
      <c r="B22" s="109"/>
      <c r="C22" s="133"/>
      <c r="D22" s="139" t="s">
        <v>21</v>
      </c>
      <c r="E22" s="307" t="str" cm="1">
        <f t="array" ref="E22">IF(AND(F6&lt;"2026-01-01",EloverblikStamdataRaw[netSettlementGroup]&lt;&gt;0),"Se note nederst","")</f>
        <v/>
      </c>
      <c r="F22" s="152" vm="10">
        <f>CUBEVALUE("ThisWorkbookDataModel","[Measures].[SUM Netabonnement]",Udsnit_DK_Time__År,Udsnit_DK_Time__Måned,Udsnit_Dato1,Udsnit_Time)</f>
        <v>36.12903225806452</v>
      </c>
      <c r="G22" s="157">
        <f>+F22/E8</f>
        <v>0.22674176137858992</v>
      </c>
      <c r="H22" s="158">
        <f>IFERROR(F22*1.25,0)</f>
        <v>45.161290322580648</v>
      </c>
      <c r="I22" s="143">
        <f t="shared" ref="I22:I23" si="3">IFERROR(H22/$E$8,0)</f>
        <v>0.28342720172323738</v>
      </c>
      <c r="J22" s="162">
        <f t="shared" si="2"/>
        <v>0.14038260355583526</v>
      </c>
      <c r="K22" s="115"/>
      <c r="M22" s="3"/>
      <c r="N22" s="3"/>
      <c r="O22" s="3"/>
      <c r="P22" s="3"/>
      <c r="Q22" s="3"/>
      <c r="R22" s="3"/>
      <c r="S22" s="3"/>
      <c r="T22" s="3"/>
      <c r="U22" s="3"/>
      <c r="V22" s="3"/>
      <c r="W22" s="3"/>
      <c r="X22" s="3"/>
      <c r="Y22" s="3"/>
      <c r="Z22" s="3"/>
      <c r="AA22" s="3"/>
      <c r="AB22" s="3"/>
    </row>
    <row r="23" spans="2:28" x14ac:dyDescent="0.25">
      <c r="B23" s="109"/>
      <c r="C23" s="133"/>
      <c r="D23" s="117" t="s">
        <v>90</v>
      </c>
      <c r="E23" s="163"/>
      <c r="F23" s="164">
        <f>+F18+F22</f>
        <v>103.06136025806452</v>
      </c>
      <c r="G23" s="165">
        <f>+F23/E8</f>
        <v>0.64680155803981754</v>
      </c>
      <c r="H23" s="164">
        <f>IFERROR(F23*1.25,0)</f>
        <v>128.82670032258065</v>
      </c>
      <c r="I23" s="149">
        <f t="shared" si="3"/>
        <v>0.80850194754977189</v>
      </c>
      <c r="J23" s="150">
        <f t="shared" ref="J23" si="4">+F23/$F$38</f>
        <v>0.40045418254466303</v>
      </c>
      <c r="K23" s="115"/>
      <c r="M23" s="5"/>
      <c r="N23" s="3"/>
      <c r="O23" s="3"/>
      <c r="P23" s="3"/>
      <c r="Q23" s="3"/>
      <c r="R23" s="3"/>
      <c r="S23" s="3"/>
      <c r="T23" s="3"/>
      <c r="U23" s="3"/>
      <c r="V23" s="3"/>
      <c r="W23" s="3"/>
      <c r="X23" s="3"/>
      <c r="Y23" s="3"/>
      <c r="Z23" s="3"/>
      <c r="AA23" s="3"/>
      <c r="AB23" s="3"/>
    </row>
    <row r="24" spans="2:28" ht="8.25" customHeight="1" x14ac:dyDescent="0.25">
      <c r="B24" s="109"/>
      <c r="C24" s="166"/>
      <c r="D24" s="167"/>
      <c r="E24" s="168"/>
      <c r="F24" s="169"/>
      <c r="G24" s="170"/>
      <c r="H24" s="171"/>
      <c r="I24" s="172"/>
      <c r="J24" s="173"/>
      <c r="K24" s="115"/>
      <c r="M24" s="3"/>
      <c r="N24" s="3"/>
      <c r="O24" s="3"/>
      <c r="P24" s="3"/>
      <c r="Q24" s="3"/>
      <c r="R24" s="3"/>
      <c r="S24" s="3"/>
      <c r="T24" s="3"/>
      <c r="U24" s="3"/>
      <c r="V24" s="3"/>
      <c r="W24" s="3"/>
      <c r="X24" s="3"/>
      <c r="Y24" s="3"/>
      <c r="Z24" s="3"/>
      <c r="AA24" s="3"/>
      <c r="AB24" s="3"/>
    </row>
    <row r="25" spans="2:28" ht="15" customHeight="1" x14ac:dyDescent="0.25">
      <c r="B25" s="109"/>
      <c r="C25" s="174" t="s">
        <v>91</v>
      </c>
      <c r="D25" s="128" t="s">
        <v>92</v>
      </c>
      <c r="E25" s="129" t="s">
        <v>75</v>
      </c>
      <c r="F25" s="130" t="s">
        <v>76</v>
      </c>
      <c r="G25" s="126" t="s">
        <v>77</v>
      </c>
      <c r="H25" s="125" t="s">
        <v>78</v>
      </c>
      <c r="I25" s="131" t="s">
        <v>77</v>
      </c>
      <c r="J25" s="132" t="s">
        <v>79</v>
      </c>
      <c r="K25" s="115"/>
      <c r="M25" s="359" t="s">
        <v>93</v>
      </c>
      <c r="N25" s="360"/>
      <c r="O25" s="360"/>
      <c r="P25" s="361"/>
      <c r="Q25" s="3"/>
      <c r="R25" s="3"/>
      <c r="S25" s="3"/>
      <c r="T25" s="3"/>
      <c r="U25" s="3"/>
      <c r="V25" s="3"/>
      <c r="W25" s="3"/>
      <c r="X25" s="3"/>
      <c r="Y25" s="3"/>
      <c r="Z25" s="3"/>
      <c r="AA25" s="3"/>
      <c r="AB25" s="3"/>
    </row>
    <row r="26" spans="2:28" ht="6" customHeight="1" x14ac:dyDescent="0.25">
      <c r="B26" s="109"/>
      <c r="C26" s="175"/>
      <c r="D26" s="134"/>
      <c r="E26" s="135"/>
      <c r="F26" s="120"/>
      <c r="G26" s="137"/>
      <c r="H26" s="120"/>
      <c r="I26" s="122"/>
      <c r="J26" s="138"/>
      <c r="K26" s="115"/>
      <c r="M26" s="362"/>
      <c r="N26" s="363"/>
      <c r="O26" s="363"/>
      <c r="P26" s="364"/>
      <c r="Q26" s="3"/>
      <c r="R26" s="3"/>
      <c r="S26" s="3"/>
      <c r="T26" s="3"/>
      <c r="U26" s="3"/>
      <c r="V26" s="3"/>
      <c r="W26" s="3"/>
      <c r="X26" s="3"/>
      <c r="Y26" s="3"/>
      <c r="Z26" s="3"/>
      <c r="AA26" s="3"/>
      <c r="AB26" s="3"/>
    </row>
    <row r="27" spans="2:28" ht="15" customHeight="1" x14ac:dyDescent="0.25">
      <c r="B27" s="109"/>
      <c r="C27" s="133"/>
      <c r="D27" s="139" t="s">
        <v>94</v>
      </c>
      <c r="E27" s="140" vm="15">
        <f>+E8</f>
        <v>159.34</v>
      </c>
      <c r="F27" s="152" vm="16">
        <f>CUBEVALUE("ThisWorkbookDataModel","[Measures].[SUM Systemtarif TSO]",Udsnit_DK_Time__År,Udsnit_DK_Time__Måned,Udsnit_Dato1,Udsnit_Time)</f>
        <v>11.472479999999999</v>
      </c>
      <c r="G27" s="142">
        <f>+F27/$E$8</f>
        <v>7.1999999999999995E-2</v>
      </c>
      <c r="H27" s="152">
        <f>+F27*1.25</f>
        <v>14.340599999999998</v>
      </c>
      <c r="I27" s="143">
        <f>+H27/$E$8</f>
        <v>8.9999999999999983E-2</v>
      </c>
      <c r="J27" s="144">
        <f>+F27/$F$38</f>
        <v>4.4577352643669382E-2</v>
      </c>
      <c r="K27" s="115"/>
      <c r="M27" s="362"/>
      <c r="N27" s="363"/>
      <c r="O27" s="363"/>
      <c r="P27" s="364"/>
      <c r="Q27" s="3"/>
      <c r="R27" s="3"/>
      <c r="S27" s="3"/>
      <c r="T27" s="3"/>
      <c r="U27" s="3"/>
      <c r="V27" s="3"/>
      <c r="W27" s="3"/>
      <c r="X27" s="3"/>
      <c r="Y27" s="3"/>
      <c r="Z27" s="3"/>
      <c r="AA27" s="3"/>
      <c r="AB27" s="3"/>
    </row>
    <row r="28" spans="2:28" ht="15" customHeight="1" x14ac:dyDescent="0.25">
      <c r="B28" s="109"/>
      <c r="C28" s="133"/>
      <c r="D28" s="139" t="s">
        <v>95</v>
      </c>
      <c r="E28" s="140" vm="15">
        <f>+E8</f>
        <v>159.34</v>
      </c>
      <c r="F28" s="152" vm="23">
        <f>CUBEVALUE("ThisWorkbookDataModel","[Measures].[SUM Transmissionstarif TSO]",Udsnit_DK_Time__År,Udsnit_DK_Time__Måned,Udsnit_Dato1,Udsnit_Time)</f>
        <v>6.8516199999999978</v>
      </c>
      <c r="G28" s="142">
        <f>+F28/$E$8</f>
        <v>4.2999999999999983E-2</v>
      </c>
      <c r="H28" s="152">
        <f>+F28*1.25</f>
        <v>8.5645249999999979</v>
      </c>
      <c r="I28" s="143">
        <f>+H28/$E$8</f>
        <v>5.3749999999999985E-2</v>
      </c>
      <c r="J28" s="144">
        <f>+F28/$F$38</f>
        <v>2.6622585606635874E-2</v>
      </c>
      <c r="K28" s="115"/>
      <c r="M28" s="365" vm="24">
        <f>CUBEVALUE("ThisWorkbookDataModel","[Measures].[GNS forbrug pr. døgn]",Udsnit_DK_Time__År,Udsnit_DK_Time__Måned,Udsnit_Dato1,Udsnit_Time)</f>
        <v>15.934000000000001</v>
      </c>
      <c r="N28" s="366"/>
      <c r="O28" s="366"/>
      <c r="P28" s="367"/>
      <c r="Q28" s="3"/>
      <c r="R28" s="3"/>
      <c r="S28" s="3"/>
      <c r="T28" s="3"/>
      <c r="U28" s="3"/>
      <c r="V28" s="3"/>
      <c r="W28" s="3"/>
      <c r="X28" s="3"/>
      <c r="Y28" s="3"/>
      <c r="Z28" s="3"/>
      <c r="AA28" s="3"/>
      <c r="AB28" s="3"/>
    </row>
    <row r="29" spans="2:28" ht="15" customHeight="1" thickBot="1" x14ac:dyDescent="0.3">
      <c r="B29" s="109"/>
      <c r="C29" s="133"/>
      <c r="D29" s="139" t="s">
        <v>96</v>
      </c>
      <c r="E29" s="176"/>
      <c r="F29" s="152" vm="12">
        <f>CUBEVALUE("ThisWorkbookDataModel","[Measures].[SUM Systemabonnement TSO]",Udsnit_DK_Time__År,Udsnit_DK_Time__Måned,Udsnit_Dato1,Udsnit_Time)</f>
        <v>5.016</v>
      </c>
      <c r="G29" s="142">
        <f>+F29/$E$8</f>
        <v>3.1479854399397517E-2</v>
      </c>
      <c r="H29" s="152">
        <f>+F29*1.25</f>
        <v>6.27</v>
      </c>
      <c r="I29" s="143">
        <f>+H29/$E$8</f>
        <v>3.9349817999246889E-2</v>
      </c>
      <c r="J29" s="144">
        <f>+F29/$F$38</f>
        <v>1.949011903796264E-2</v>
      </c>
      <c r="K29" s="115"/>
      <c r="M29" s="368"/>
      <c r="N29" s="369"/>
      <c r="O29" s="369"/>
      <c r="P29" s="370"/>
      <c r="Q29" s="3"/>
      <c r="R29" s="3"/>
      <c r="S29" s="3"/>
      <c r="T29" s="3"/>
      <c r="U29" s="3"/>
      <c r="V29" s="3"/>
      <c r="W29" s="3"/>
      <c r="X29" s="3"/>
      <c r="Y29" s="3"/>
      <c r="Z29" s="3"/>
      <c r="AA29" s="3"/>
      <c r="AB29" s="3"/>
    </row>
    <row r="30" spans="2:28" ht="15" customHeight="1" thickTop="1" x14ac:dyDescent="0.25">
      <c r="B30" s="109"/>
      <c r="C30" s="133"/>
      <c r="D30" s="117" t="s">
        <v>97</v>
      </c>
      <c r="E30" s="146"/>
      <c r="F30" s="164">
        <f>+F27+F28+F29</f>
        <v>23.3401</v>
      </c>
      <c r="G30" s="148">
        <f>+F30/$E$8</f>
        <v>0.14647985439939751</v>
      </c>
      <c r="H30" s="164">
        <f>+F30*1.25</f>
        <v>29.175125000000001</v>
      </c>
      <c r="I30" s="149">
        <f>+H30/$E$8</f>
        <v>0.18309981799924691</v>
      </c>
      <c r="J30" s="150">
        <f>+F30/$F$38</f>
        <v>9.0690057288267914E-2</v>
      </c>
      <c r="K30" s="115"/>
      <c r="L30" s="67"/>
      <c r="M30" s="371" t="s">
        <v>98</v>
      </c>
      <c r="N30" s="371"/>
      <c r="O30" s="371"/>
      <c r="P30" s="372"/>
      <c r="Q30" s="3"/>
      <c r="R30" s="3"/>
      <c r="S30" s="3"/>
      <c r="T30" s="3"/>
      <c r="U30" s="3"/>
      <c r="V30" s="3"/>
      <c r="W30" s="3"/>
      <c r="X30" s="3"/>
      <c r="Y30" s="3"/>
      <c r="Z30" s="3"/>
      <c r="AB30" s="3"/>
    </row>
    <row r="31" spans="2:28" ht="6" customHeight="1" x14ac:dyDescent="0.25">
      <c r="B31" s="109"/>
      <c r="C31" s="166"/>
      <c r="D31" s="131"/>
      <c r="E31" s="177"/>
      <c r="F31" s="166"/>
      <c r="G31" s="178"/>
      <c r="H31" s="166"/>
      <c r="I31" s="131"/>
      <c r="J31" s="177"/>
      <c r="K31" s="115"/>
      <c r="L31" s="67"/>
      <c r="M31" s="373"/>
      <c r="N31" s="373"/>
      <c r="O31" s="373"/>
      <c r="P31" s="374"/>
      <c r="Q31" s="3"/>
      <c r="R31" s="3"/>
      <c r="S31" s="3"/>
      <c r="T31" s="3"/>
      <c r="U31" s="3"/>
      <c r="V31" s="3"/>
      <c r="W31" s="3"/>
      <c r="X31" s="3"/>
      <c r="Y31" s="3"/>
      <c r="Z31" s="3"/>
      <c r="AA31" s="3"/>
    </row>
    <row r="32" spans="2:28" ht="15" customHeight="1" x14ac:dyDescent="0.25">
      <c r="B32" s="109"/>
      <c r="C32" s="174" t="s">
        <v>99</v>
      </c>
      <c r="D32" s="128" t="s">
        <v>100</v>
      </c>
      <c r="E32" s="129" t="s">
        <v>75</v>
      </c>
      <c r="F32" s="130" t="s">
        <v>76</v>
      </c>
      <c r="G32" s="126" t="s">
        <v>77</v>
      </c>
      <c r="H32" s="125" t="s">
        <v>78</v>
      </c>
      <c r="I32" s="131" t="s">
        <v>77</v>
      </c>
      <c r="J32" s="132" t="s">
        <v>79</v>
      </c>
      <c r="K32" s="115"/>
      <c r="L32" s="67"/>
      <c r="M32" s="373"/>
      <c r="N32" s="373"/>
      <c r="O32" s="373"/>
      <c r="P32" s="374"/>
      <c r="Q32" s="3"/>
      <c r="R32" s="3"/>
      <c r="S32" s="3"/>
      <c r="T32" s="3"/>
      <c r="U32" s="3"/>
      <c r="V32" s="3"/>
      <c r="W32" s="3"/>
      <c r="X32" s="3"/>
      <c r="Y32" s="3"/>
      <c r="Z32" s="3"/>
      <c r="AA32" s="3"/>
      <c r="AB32" s="3"/>
    </row>
    <row r="33" spans="2:28" ht="6" customHeight="1" x14ac:dyDescent="0.25">
      <c r="B33" s="109"/>
      <c r="C33" s="175"/>
      <c r="D33" s="179"/>
      <c r="E33" s="135"/>
      <c r="F33" s="120"/>
      <c r="G33" s="137"/>
      <c r="H33" s="120"/>
      <c r="I33" s="122"/>
      <c r="J33" s="138"/>
      <c r="K33" s="115"/>
      <c r="L33" s="67"/>
      <c r="M33" s="373"/>
      <c r="N33" s="373"/>
      <c r="O33" s="373"/>
      <c r="P33" s="374"/>
      <c r="Q33" s="3"/>
      <c r="R33" s="3"/>
      <c r="S33" s="3"/>
      <c r="T33" s="3"/>
      <c r="U33" s="3"/>
      <c r="V33" s="3"/>
      <c r="W33" s="3"/>
      <c r="X33" s="3"/>
      <c r="Y33" s="3"/>
      <c r="Z33" s="3"/>
      <c r="AA33" s="3"/>
      <c r="AB33" s="3"/>
    </row>
    <row r="34" spans="2:28" ht="15" customHeight="1" x14ac:dyDescent="0.25">
      <c r="B34" s="109"/>
      <c r="C34" s="133"/>
      <c r="D34" s="180" t="s">
        <v>101</v>
      </c>
      <c r="E34" s="140" vm="15">
        <f>+E8</f>
        <v>159.34</v>
      </c>
      <c r="F34" s="181" vm="18">
        <f>CUBEVALUE("ThisWorkbookDataModel","[Measures].[SUM Elafgift]",Udsnit_DK_Time__År,Udsnit_DK_Time__Måned,Udsnit_Dato1,Udsnit_Time)</f>
        <v>1.2747200000000001</v>
      </c>
      <c r="G34" s="142">
        <f>+F34/$E$8</f>
        <v>8.0000000000000002E-3</v>
      </c>
      <c r="H34" s="152">
        <f>+F34*1.25</f>
        <v>1.5934000000000001</v>
      </c>
      <c r="I34" s="143">
        <f>+H34/$E$8</f>
        <v>0.01</v>
      </c>
      <c r="J34" s="144">
        <f>+F34/$F$38</f>
        <v>4.9530391826299322E-3</v>
      </c>
      <c r="K34" s="115"/>
      <c r="L34" s="67"/>
      <c r="M34" s="338" vm="27">
        <f>CUBEVALUE("ThisWorkbookDataModel","[Measures].[GNS omkostning pr. døgn]",Udsnit_DK_Time__År,Udsnit_DK_Time__Måned,Udsnit_Dato1,Udsnit_Time)</f>
        <v>32.170147282258064</v>
      </c>
      <c r="N34" s="338"/>
      <c r="O34" s="338"/>
      <c r="P34" s="339"/>
      <c r="Q34" s="3"/>
      <c r="R34" s="3"/>
      <c r="S34" s="3"/>
      <c r="T34" s="3"/>
      <c r="U34" s="3"/>
      <c r="V34" s="3"/>
      <c r="W34" s="3"/>
      <c r="X34" s="3"/>
      <c r="Y34" s="3"/>
      <c r="Z34" s="3"/>
      <c r="AA34" s="3"/>
      <c r="AB34" s="3"/>
    </row>
    <row r="35" spans="2:28" ht="15" customHeight="1" thickBot="1" x14ac:dyDescent="0.3">
      <c r="B35" s="109"/>
      <c r="C35" s="133"/>
      <c r="D35" s="182" t="s">
        <v>102</v>
      </c>
      <c r="E35" s="163"/>
      <c r="F35" s="164" vm="18">
        <f>+F34</f>
        <v>1.2747200000000001</v>
      </c>
      <c r="G35" s="148">
        <f>+F35/$E$8</f>
        <v>8.0000000000000002E-3</v>
      </c>
      <c r="H35" s="164">
        <f>+F35*1.25</f>
        <v>1.5934000000000001</v>
      </c>
      <c r="I35" s="149">
        <f>+H35/$E$8</f>
        <v>0.01</v>
      </c>
      <c r="J35" s="150">
        <f>+F35/$F$38</f>
        <v>4.9530391826299322E-3</v>
      </c>
      <c r="K35" s="115"/>
      <c r="L35" s="67"/>
      <c r="M35" s="340"/>
      <c r="N35" s="340"/>
      <c r="O35" s="340"/>
      <c r="P35" s="341"/>
      <c r="Q35" s="3"/>
      <c r="R35" s="3"/>
      <c r="S35" s="3"/>
      <c r="T35" s="3"/>
      <c r="U35" s="3"/>
      <c r="V35" s="3"/>
      <c r="W35" s="3"/>
      <c r="X35" s="3"/>
      <c r="Y35" s="3"/>
      <c r="Z35" s="3"/>
      <c r="AA35" s="3"/>
      <c r="AB35" s="3"/>
    </row>
    <row r="36" spans="2:28" ht="6" customHeight="1" thickTop="1" x14ac:dyDescent="0.25">
      <c r="B36" s="109"/>
      <c r="C36" s="166"/>
      <c r="D36" s="131"/>
      <c r="E36" s="177"/>
      <c r="F36" s="166"/>
      <c r="G36" s="170"/>
      <c r="H36" s="166"/>
      <c r="I36" s="131"/>
      <c r="J36" s="177"/>
      <c r="K36" s="115"/>
      <c r="L36" s="67"/>
      <c r="M36" s="342" t="s">
        <v>103</v>
      </c>
      <c r="N36" s="342"/>
      <c r="O36" s="342"/>
      <c r="P36" s="342"/>
      <c r="Q36" s="66"/>
      <c r="R36" s="3"/>
      <c r="S36" s="3"/>
      <c r="T36" s="3"/>
      <c r="U36" s="3"/>
      <c r="V36" s="3"/>
      <c r="W36" s="3"/>
      <c r="X36" s="3"/>
      <c r="Y36" s="3"/>
      <c r="Z36" s="3"/>
      <c r="AA36" s="3"/>
      <c r="AB36" s="3"/>
    </row>
    <row r="37" spans="2:28" ht="14.25" customHeight="1" x14ac:dyDescent="0.25">
      <c r="B37" s="109"/>
      <c r="C37" s="166"/>
      <c r="D37" s="155"/>
      <c r="E37" s="168" t="s">
        <v>75</v>
      </c>
      <c r="F37" s="183" t="s">
        <v>104</v>
      </c>
      <c r="G37" s="184" t="s">
        <v>105</v>
      </c>
      <c r="H37" s="183" t="s">
        <v>78</v>
      </c>
      <c r="I37" s="184" t="s">
        <v>106</v>
      </c>
      <c r="J37" s="185" t="s">
        <v>107</v>
      </c>
      <c r="K37" s="115"/>
      <c r="L37" s="67"/>
      <c r="M37" s="343"/>
      <c r="N37" s="343"/>
      <c r="O37" s="343"/>
      <c r="P37" s="343"/>
      <c r="Q37" s="66"/>
      <c r="R37" s="3"/>
      <c r="S37" s="3"/>
      <c r="T37" s="3"/>
      <c r="U37" s="3"/>
      <c r="V37" s="3"/>
      <c r="W37" s="3"/>
      <c r="X37" s="3"/>
      <c r="Y37" s="3"/>
      <c r="Z37" s="3"/>
      <c r="AA37" s="3"/>
      <c r="AB37" s="3"/>
    </row>
    <row r="38" spans="2:28" ht="15.75" customHeight="1" thickBot="1" x14ac:dyDescent="0.3">
      <c r="B38" s="109"/>
      <c r="C38" s="350" t="s">
        <v>108</v>
      </c>
      <c r="D38" s="351"/>
      <c r="E38" s="186" vm="15">
        <f>+E8</f>
        <v>159.34</v>
      </c>
      <c r="F38" s="187" vm="9">
        <f>CUBEVALUE("ThisWorkbookDataModel","[Measures].[TOTAL beløb]",Udsnit_DK_Time__År,Udsnit_DK_Time__Måned,Udsnit_Dato1,Udsnit_Time)</f>
        <v>257.36117825806451</v>
      </c>
      <c r="G38" s="188">
        <f>+F38/E38</f>
        <v>1.6151699401158812</v>
      </c>
      <c r="H38" s="187">
        <f>+F38*1.25</f>
        <v>321.70147282258063</v>
      </c>
      <c r="I38" s="189">
        <f>+H38/E38</f>
        <v>2.0189624251448515</v>
      </c>
      <c r="J38" s="190">
        <f>+H38-F38</f>
        <v>64.340294564516114</v>
      </c>
      <c r="K38" s="115"/>
      <c r="L38" s="67"/>
      <c r="M38" s="344">
        <f>+I38</f>
        <v>2.0189624251448515</v>
      </c>
      <c r="N38" s="344"/>
      <c r="O38" s="344"/>
      <c r="P38" s="344"/>
      <c r="Q38" s="66"/>
      <c r="R38" s="3"/>
      <c r="S38" s="3"/>
      <c r="T38" s="3"/>
      <c r="U38" s="3"/>
      <c r="V38" s="3"/>
      <c r="W38" s="3"/>
      <c r="X38" s="3"/>
      <c r="Y38" s="3"/>
      <c r="Z38" s="3"/>
      <c r="AA38" s="3"/>
      <c r="AB38" s="3"/>
    </row>
    <row r="39" spans="2:28" ht="11.25" customHeight="1" thickTop="1" x14ac:dyDescent="0.25">
      <c r="B39" s="109"/>
      <c r="C39" s="166"/>
      <c r="D39" s="191"/>
      <c r="E39" s="191"/>
      <c r="F39" s="169"/>
      <c r="G39" s="191"/>
      <c r="H39" s="191"/>
      <c r="I39" s="122"/>
      <c r="J39" s="122"/>
      <c r="K39" s="115"/>
      <c r="L39" s="67"/>
      <c r="M39" s="344"/>
      <c r="N39" s="344"/>
      <c r="O39" s="344"/>
      <c r="P39" s="345"/>
      <c r="Q39" s="3"/>
      <c r="R39" s="3"/>
      <c r="S39" s="3"/>
      <c r="T39" s="3"/>
      <c r="U39" s="3"/>
      <c r="V39" s="3"/>
      <c r="W39" s="3"/>
      <c r="X39" s="3"/>
      <c r="Y39" s="3"/>
      <c r="Z39" s="3"/>
      <c r="AA39" s="3"/>
      <c r="AB39" s="3"/>
    </row>
    <row r="40" spans="2:28" ht="10.5" customHeight="1" x14ac:dyDescent="0.25">
      <c r="B40" s="192"/>
      <c r="C40" s="193"/>
      <c r="D40" s="193"/>
      <c r="E40" s="194"/>
      <c r="F40" s="195"/>
      <c r="G40" s="196"/>
      <c r="H40" s="195"/>
      <c r="I40" s="197"/>
      <c r="J40" s="197"/>
      <c r="K40" s="198"/>
      <c r="L40" s="67"/>
      <c r="M40" s="346"/>
      <c r="N40" s="346"/>
      <c r="O40" s="346"/>
      <c r="P40" s="347"/>
      <c r="Q40" s="3"/>
      <c r="R40" s="3"/>
      <c r="S40" s="3"/>
      <c r="T40" s="3"/>
      <c r="U40" s="3"/>
      <c r="V40" s="3"/>
      <c r="W40" s="3"/>
      <c r="X40" s="3"/>
      <c r="Y40" s="3"/>
      <c r="Z40" s="3"/>
      <c r="AA40" s="3" t="s">
        <v>33</v>
      </c>
      <c r="AB40" s="3"/>
    </row>
    <row r="41" spans="2:28" ht="3" customHeight="1" x14ac:dyDescent="0.25">
      <c r="M41" s="3"/>
      <c r="N41" s="3"/>
      <c r="O41" s="3"/>
      <c r="P41" s="3"/>
      <c r="Q41" s="3"/>
      <c r="R41" s="3"/>
      <c r="S41" s="3"/>
      <c r="T41" s="3"/>
      <c r="U41" s="3"/>
      <c r="V41" s="3"/>
      <c r="W41" s="3"/>
      <c r="X41" s="3"/>
      <c r="Y41" s="3"/>
      <c r="Z41" s="3"/>
      <c r="AA41" s="3"/>
      <c r="AB41" s="3"/>
    </row>
    <row r="42" spans="2:28" ht="30" customHeight="1" x14ac:dyDescent="0.25">
      <c r="M42" s="3"/>
      <c r="N42" s="3"/>
      <c r="O42" s="3"/>
      <c r="P42" s="3"/>
      <c r="Q42" s="3"/>
      <c r="R42" s="3"/>
      <c r="S42" s="3"/>
      <c r="T42" s="3"/>
      <c r="U42" s="3"/>
      <c r="V42" s="3"/>
      <c r="W42" s="199" t="s">
        <v>326</v>
      </c>
      <c r="X42" s="200"/>
      <c r="Y42" s="201">
        <f>teknik!B38</f>
        <v>25</v>
      </c>
      <c r="Z42" s="3"/>
    </row>
    <row r="43" spans="2:28" ht="9" customHeight="1" x14ac:dyDescent="0.25">
      <c r="C43" s="2"/>
      <c r="D43" s="2"/>
      <c r="E43" s="2"/>
      <c r="F43" s="2"/>
      <c r="G43" s="2"/>
      <c r="H43" s="2"/>
      <c r="I43" s="2"/>
      <c r="J43" s="2"/>
      <c r="K43" s="2"/>
      <c r="M43" s="3"/>
      <c r="N43" s="3"/>
      <c r="O43" s="3"/>
      <c r="P43" s="3"/>
      <c r="Q43" s="3"/>
      <c r="R43" s="3"/>
      <c r="S43" s="3"/>
      <c r="T43" s="3"/>
      <c r="U43" s="3"/>
      <c r="V43" s="3"/>
      <c r="W43" s="93"/>
      <c r="X43" s="93"/>
      <c r="Y43" s="94"/>
      <c r="Z43" s="3"/>
    </row>
    <row r="44" spans="2:28" ht="15" customHeight="1" x14ac:dyDescent="0.25">
      <c r="C44" s="2"/>
      <c r="D44" s="2"/>
      <c r="E44" s="2"/>
      <c r="F44" s="2"/>
      <c r="G44" s="2"/>
      <c r="H44" s="2"/>
      <c r="I44" s="2"/>
      <c r="J44" s="2"/>
      <c r="K44" s="2"/>
      <c r="L44" s="2"/>
      <c r="M44" s="6"/>
      <c r="N44" s="6"/>
      <c r="O44" s="6"/>
      <c r="P44" s="6"/>
      <c r="Q44" s="6"/>
      <c r="R44" s="6"/>
      <c r="S44" s="6"/>
      <c r="T44" s="6"/>
      <c r="U44" s="6"/>
      <c r="V44" s="6"/>
      <c r="W44" s="3"/>
      <c r="X44" s="94"/>
      <c r="Y44" s="94"/>
      <c r="Z44" s="3"/>
    </row>
    <row r="45" spans="2:28" ht="8.25" customHeight="1" x14ac:dyDescent="0.25">
      <c r="C45" s="2"/>
      <c r="D45" s="2"/>
      <c r="E45" s="2"/>
      <c r="F45" s="2"/>
      <c r="G45" s="2"/>
      <c r="H45" s="2"/>
      <c r="I45" s="2"/>
      <c r="J45" s="2"/>
      <c r="K45" s="2"/>
      <c r="L45" s="2"/>
      <c r="M45" s="2"/>
      <c r="N45" s="2"/>
      <c r="O45" s="2"/>
      <c r="P45" s="2"/>
      <c r="Q45" s="2"/>
      <c r="R45" s="2"/>
      <c r="S45" s="2"/>
      <c r="T45" s="2"/>
      <c r="U45" s="2"/>
      <c r="V45" s="2"/>
      <c r="W45" s="94"/>
      <c r="X45" s="94"/>
      <c r="Y45" s="94"/>
    </row>
    <row r="46" spans="2:28" ht="15.75" customHeight="1" x14ac:dyDescent="0.25">
      <c r="C46" s="2"/>
      <c r="D46" s="2"/>
      <c r="E46" s="2"/>
      <c r="F46" s="2"/>
      <c r="J46" s="2"/>
      <c r="K46" s="2"/>
      <c r="L46" s="2"/>
      <c r="M46" s="2"/>
      <c r="N46" s="2"/>
      <c r="O46" s="2"/>
      <c r="P46" s="2"/>
      <c r="Q46" s="2"/>
      <c r="R46" s="2"/>
      <c r="S46" s="2"/>
      <c r="T46" s="2"/>
      <c r="U46" s="2"/>
      <c r="V46" s="2"/>
      <c r="W46" s="94"/>
      <c r="X46" s="94"/>
      <c r="Y46" s="94"/>
    </row>
    <row r="47" spans="2:28" x14ac:dyDescent="0.25">
      <c r="C47" s="2"/>
      <c r="D47" s="2"/>
      <c r="E47" s="2"/>
      <c r="F47" s="2"/>
      <c r="J47" s="2"/>
      <c r="K47" s="2"/>
      <c r="L47" s="2"/>
      <c r="M47" s="2"/>
      <c r="N47" s="2"/>
      <c r="O47" s="2"/>
      <c r="P47" s="2"/>
      <c r="Q47" s="2"/>
      <c r="R47" s="2"/>
      <c r="S47" s="2"/>
      <c r="T47" s="2"/>
      <c r="U47" s="2"/>
      <c r="V47" s="2"/>
      <c r="W47" s="2"/>
      <c r="X47" s="2"/>
    </row>
    <row r="48" spans="2:28" x14ac:dyDescent="0.25">
      <c r="C48" s="2"/>
      <c r="D48" s="2"/>
      <c r="E48" s="2"/>
      <c r="F48" s="2"/>
      <c r="J48" s="2"/>
      <c r="K48" s="2"/>
      <c r="L48" s="2"/>
      <c r="M48" s="2"/>
      <c r="N48" s="2"/>
      <c r="O48" s="2"/>
      <c r="P48" s="2"/>
      <c r="Q48" s="2"/>
      <c r="R48" s="2"/>
      <c r="S48" s="2"/>
      <c r="T48" s="2"/>
      <c r="U48" s="2"/>
      <c r="V48" s="2"/>
      <c r="W48" s="2"/>
      <c r="X48" s="2"/>
    </row>
    <row r="49" spans="3:22" x14ac:dyDescent="0.25">
      <c r="C49" s="2"/>
      <c r="D49" s="2"/>
      <c r="E49" s="2"/>
      <c r="F49" s="2"/>
      <c r="J49" s="2"/>
      <c r="K49" s="2"/>
      <c r="L49" s="2"/>
      <c r="M49" s="2"/>
      <c r="N49" s="2"/>
      <c r="O49" s="2"/>
      <c r="P49" s="2"/>
      <c r="Q49" s="2"/>
      <c r="R49" s="2"/>
      <c r="S49" s="2"/>
      <c r="T49" s="2"/>
      <c r="U49" s="2"/>
      <c r="V49" s="2"/>
    </row>
    <row r="50" spans="3:22" x14ac:dyDescent="0.25">
      <c r="C50" s="2"/>
      <c r="D50" s="2"/>
      <c r="E50" s="2"/>
      <c r="F50" s="2"/>
      <c r="J50" s="2"/>
      <c r="K50" s="2"/>
      <c r="L50" s="2"/>
      <c r="M50" s="2"/>
      <c r="N50" s="2"/>
      <c r="O50" s="2"/>
      <c r="P50" s="2"/>
      <c r="Q50" s="2"/>
      <c r="R50" s="2"/>
      <c r="S50" s="2"/>
      <c r="T50" s="2"/>
      <c r="U50" s="2"/>
      <c r="V50" s="2"/>
    </row>
    <row r="51" spans="3:22" x14ac:dyDescent="0.25">
      <c r="C51" s="2"/>
      <c r="D51" s="2"/>
      <c r="E51" s="2"/>
      <c r="F51" s="2"/>
      <c r="J51" s="2"/>
      <c r="K51" s="2"/>
      <c r="L51" s="2"/>
      <c r="M51" s="2"/>
      <c r="N51" s="2"/>
      <c r="O51" s="2"/>
      <c r="P51" s="2"/>
      <c r="Q51" s="2"/>
      <c r="R51" s="2"/>
      <c r="S51" s="2"/>
      <c r="T51" s="2"/>
      <c r="U51" s="2"/>
      <c r="V51" s="2"/>
    </row>
    <row r="52" spans="3:22" x14ac:dyDescent="0.25">
      <c r="C52" s="2"/>
      <c r="D52" s="2"/>
      <c r="E52" s="2"/>
      <c r="F52" s="2"/>
      <c r="J52" s="2"/>
      <c r="K52" s="2"/>
      <c r="L52" s="2"/>
      <c r="M52" s="2"/>
      <c r="N52" s="2"/>
      <c r="O52" s="2"/>
      <c r="P52" s="2"/>
      <c r="Q52" s="2"/>
      <c r="R52" s="2"/>
      <c r="S52" s="2"/>
      <c r="T52" s="2"/>
      <c r="U52" s="2"/>
      <c r="V52" s="2"/>
    </row>
    <row r="53" spans="3:22" x14ac:dyDescent="0.25">
      <c r="C53" s="2"/>
      <c r="D53" s="2"/>
      <c r="E53" s="2"/>
      <c r="F53" s="2"/>
      <c r="J53" s="2"/>
      <c r="K53" s="2"/>
      <c r="L53" s="2"/>
      <c r="M53" s="2"/>
      <c r="N53" s="2"/>
      <c r="O53" s="2"/>
      <c r="P53" s="2"/>
      <c r="Q53" s="2"/>
      <c r="R53" s="2"/>
      <c r="S53" s="2"/>
      <c r="T53" s="2"/>
      <c r="U53" s="2"/>
      <c r="V53" s="2"/>
    </row>
    <row r="54" spans="3:22" x14ac:dyDescent="0.25">
      <c r="C54" s="2"/>
      <c r="D54" s="2"/>
      <c r="E54" s="2"/>
      <c r="F54" s="2"/>
      <c r="J54" s="2"/>
      <c r="K54" s="2"/>
      <c r="L54" s="2"/>
      <c r="M54" s="2"/>
      <c r="N54" s="2"/>
      <c r="O54" s="2"/>
      <c r="P54" s="2"/>
      <c r="Q54" s="2"/>
      <c r="R54" s="2"/>
      <c r="S54" s="2"/>
      <c r="T54" s="2"/>
      <c r="U54" s="2"/>
      <c r="V54" s="2"/>
    </row>
    <row r="55" spans="3:22" x14ac:dyDescent="0.25">
      <c r="C55" s="2"/>
      <c r="L55" s="2"/>
      <c r="M55" s="2"/>
      <c r="N55" s="2"/>
      <c r="O55" s="2"/>
      <c r="P55" s="2"/>
      <c r="Q55" s="2"/>
      <c r="R55" s="2"/>
      <c r="S55" s="2"/>
      <c r="T55" s="2"/>
      <c r="U55" s="2"/>
      <c r="V55" s="2"/>
    </row>
    <row r="56" spans="3:22" x14ac:dyDescent="0.25">
      <c r="C56" s="2"/>
      <c r="U56" s="2"/>
      <c r="V56" s="2"/>
    </row>
    <row r="57" spans="3:22" x14ac:dyDescent="0.25">
      <c r="C57" s="2"/>
      <c r="U57" s="2"/>
      <c r="V57" s="2"/>
    </row>
    <row r="58" spans="3:22" x14ac:dyDescent="0.25">
      <c r="C58" s="2"/>
      <c r="U58" s="2"/>
      <c r="V58" s="2"/>
    </row>
    <row r="59" spans="3:22" x14ac:dyDescent="0.25">
      <c r="D59" t="s">
        <v>505</v>
      </c>
      <c r="U59" s="2"/>
      <c r="V59" s="2"/>
    </row>
    <row r="60" spans="3:22" x14ac:dyDescent="0.25">
      <c r="D60" s="308" t="s">
        <v>506</v>
      </c>
      <c r="U60" s="2"/>
      <c r="V60" s="2"/>
    </row>
    <row r="61" spans="3:22" x14ac:dyDescent="0.25">
      <c r="U61" s="2"/>
      <c r="V61" s="2"/>
    </row>
    <row r="62" spans="3:22" x14ac:dyDescent="0.25">
      <c r="U62" s="2"/>
      <c r="V62" s="2"/>
    </row>
    <row r="63" spans="3:22" x14ac:dyDescent="0.25">
      <c r="U63" s="2"/>
      <c r="V63" s="2"/>
    </row>
    <row r="64" spans="3:22" x14ac:dyDescent="0.25">
      <c r="U64" s="2"/>
      <c r="V64" s="2"/>
    </row>
    <row r="65" spans="21:22" x14ac:dyDescent="0.25">
      <c r="U65" s="2"/>
      <c r="V65" s="2"/>
    </row>
    <row r="66" spans="21:22" x14ac:dyDescent="0.25">
      <c r="U66" s="2"/>
      <c r="V66" s="2"/>
    </row>
    <row r="67" spans="21:22" x14ac:dyDescent="0.25">
      <c r="U67" s="2"/>
      <c r="V67" s="2"/>
    </row>
    <row r="68" spans="21:22" x14ac:dyDescent="0.25">
      <c r="U68" s="2"/>
      <c r="V68" s="2"/>
    </row>
    <row r="69" spans="21:22" x14ac:dyDescent="0.25">
      <c r="U69" s="2"/>
      <c r="V69" s="2"/>
    </row>
    <row r="70" spans="21:22" x14ac:dyDescent="0.25">
      <c r="U70" s="2"/>
      <c r="V70" s="2"/>
    </row>
    <row r="71" spans="21:22" x14ac:dyDescent="0.25">
      <c r="U71" s="2"/>
      <c r="V71" s="2"/>
    </row>
    <row r="72" spans="21:22" x14ac:dyDescent="0.25">
      <c r="U72" s="2"/>
      <c r="V72" s="2"/>
    </row>
    <row r="73" spans="21:22" x14ac:dyDescent="0.25">
      <c r="U73" s="2"/>
      <c r="V73" s="2"/>
    </row>
    <row r="74" spans="21:22" x14ac:dyDescent="0.25">
      <c r="U74" s="2"/>
      <c r="V74" s="2"/>
    </row>
    <row r="75" spans="21:22" x14ac:dyDescent="0.25">
      <c r="U75" s="2"/>
      <c r="V75" s="2"/>
    </row>
    <row r="76" spans="21:22" x14ac:dyDescent="0.25">
      <c r="U76" s="2"/>
      <c r="V76" s="2"/>
    </row>
    <row r="77" spans="21:22" x14ac:dyDescent="0.25">
      <c r="U77" s="2"/>
      <c r="V77" s="2"/>
    </row>
    <row r="78" spans="21:22" x14ac:dyDescent="0.25">
      <c r="U78" s="2"/>
      <c r="V78" s="2"/>
    </row>
    <row r="79" spans="21:22" x14ac:dyDescent="0.25">
      <c r="U79" s="2"/>
      <c r="V79" s="2"/>
    </row>
    <row r="80" spans="21:22" x14ac:dyDescent="0.25">
      <c r="U80" s="2"/>
      <c r="V80" s="2"/>
    </row>
    <row r="81" spans="5:22" x14ac:dyDescent="0.25">
      <c r="U81" s="1"/>
      <c r="V81" s="1"/>
    </row>
    <row r="82" spans="5:22" x14ac:dyDescent="0.25">
      <c r="E82" s="1"/>
      <c r="F82" s="1"/>
      <c r="G82" s="1"/>
      <c r="H82" s="1"/>
      <c r="I82" s="1"/>
      <c r="J82" s="1"/>
      <c r="K82" s="1"/>
      <c r="U82" s="1"/>
      <c r="V82" s="1"/>
    </row>
    <row r="83" spans="5:22" x14ac:dyDescent="0.25">
      <c r="E83" s="2"/>
      <c r="F83" s="2"/>
      <c r="G83" s="2"/>
      <c r="H83" s="2"/>
      <c r="I83" s="2"/>
      <c r="L83" s="1"/>
      <c r="M83" s="1"/>
      <c r="N83" s="1"/>
      <c r="O83" s="1"/>
      <c r="P83" s="1"/>
      <c r="Q83" s="1"/>
      <c r="R83" s="1"/>
      <c r="S83" s="1"/>
      <c r="T83" s="1"/>
      <c r="U83" s="1"/>
      <c r="V83" s="1"/>
    </row>
    <row r="84" spans="5:22" x14ac:dyDescent="0.25">
      <c r="E84" s="2"/>
      <c r="F84" s="2"/>
      <c r="G84" s="2"/>
      <c r="H84" s="2"/>
      <c r="I84" s="2"/>
    </row>
  </sheetData>
  <mergeCells count="12">
    <mergeCell ref="M34:P35"/>
    <mergeCell ref="M36:P37"/>
    <mergeCell ref="M38:P40"/>
    <mergeCell ref="C2:D2"/>
    <mergeCell ref="C3:J3"/>
    <mergeCell ref="C38:D38"/>
    <mergeCell ref="C6:D6"/>
    <mergeCell ref="C8:D8"/>
    <mergeCell ref="J6:J8"/>
    <mergeCell ref="M25:P27"/>
    <mergeCell ref="M28:P29"/>
    <mergeCell ref="M30:P33"/>
  </mergeCells>
  <phoneticPr fontId="1" type="noConversion"/>
  <conditionalFormatting sqref="D59:Y60">
    <cfRule type="expression" dxfId="0" priority="1">
      <formula>$E$22=""</formula>
    </cfRule>
  </conditionalFormatting>
  <pageMargins left="0.7" right="0.7" top="0.75" bottom="0.75" header="0.3" footer="0.3"/>
  <pageSetup paperSize="9" orientation="portrait" horizontalDpi="0" verticalDpi="0" r:id="rId1"/>
  <ignoredErrors>
    <ignoredError sqref="G38 H34:H35 H11:H14 H27:H30" formula="1"/>
  </ignoredErrors>
  <drawing r:id="rId2"/>
  <extLs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F842A-B318-403C-899C-11A86F2C02B0}">
  <sheetPr codeName="Ark7">
    <tabColor theme="6"/>
  </sheetPr>
  <dimension ref="B1:AE40"/>
  <sheetViews>
    <sheetView showGridLines="0" showRowColHeaders="0" zoomScale="90" zoomScaleNormal="90" workbookViewId="0">
      <extLst>
        <ext xmlns:xlsdti="http://schemas.microsoft.com/office/spreadsheetml/2023/showDataTypeIcons" uri="{77bfe23e-c014-4d31-8a63-9c772dbf06b6}">
          <xlsdti:showDataTypeIcons visible="0"/>
        </ext>
      </extLst>
    </sheetView>
  </sheetViews>
  <sheetFormatPr defaultRowHeight="15" x14ac:dyDescent="0.25"/>
  <cols>
    <col min="1" max="1" width="22.28515625" customWidth="1"/>
    <col min="2" max="2" width="1.85546875" customWidth="1"/>
    <col min="3" max="3" width="15.28515625" customWidth="1"/>
    <col min="4" max="4" width="10.85546875" customWidth="1"/>
    <col min="5" max="5" width="13.42578125" customWidth="1"/>
    <col min="6" max="6" width="15.85546875" customWidth="1"/>
    <col min="7" max="7" width="13.85546875" bestFit="1" customWidth="1"/>
    <col min="8" max="8" width="10.42578125" customWidth="1"/>
    <col min="9" max="9" width="14.85546875" customWidth="1"/>
    <col min="10" max="10" width="11.7109375" bestFit="1" customWidth="1"/>
    <col min="11" max="11" width="1.28515625" customWidth="1"/>
    <col min="12" max="12" width="1.140625" customWidth="1"/>
    <col min="14" max="14" width="14.42578125" bestFit="1" customWidth="1"/>
  </cols>
  <sheetData>
    <row r="1" spans="2:31" ht="5.25" customHeight="1" x14ac:dyDescent="0.25">
      <c r="D1" s="59"/>
      <c r="E1" s="59"/>
      <c r="F1" s="1"/>
      <c r="G1" s="1"/>
      <c r="H1" s="1"/>
      <c r="I1" s="1"/>
    </row>
    <row r="2" spans="2:31" ht="33" customHeight="1" x14ac:dyDescent="0.25">
      <c r="B2" s="55"/>
      <c r="C2" s="235" t="s">
        <v>109</v>
      </c>
      <c r="D2" s="236"/>
      <c r="E2" s="236"/>
      <c r="F2" s="237"/>
      <c r="G2" s="237"/>
      <c r="H2" s="238"/>
      <c r="I2" s="238"/>
      <c r="J2" s="106"/>
      <c r="K2" s="108"/>
      <c r="M2" s="375" t="s">
        <v>110</v>
      </c>
      <c r="N2" s="376"/>
      <c r="O2" s="377"/>
    </row>
    <row r="3" spans="2:31" ht="15" customHeight="1" x14ac:dyDescent="0.25">
      <c r="B3" s="109"/>
      <c r="C3" s="381" t="s">
        <v>111</v>
      </c>
      <c r="D3" s="381"/>
      <c r="E3" s="381"/>
      <c r="F3" s="381"/>
      <c r="G3" s="381"/>
      <c r="H3" s="381"/>
      <c r="I3" s="381"/>
      <c r="J3" s="73"/>
      <c r="K3" s="115"/>
      <c r="M3" s="378"/>
      <c r="N3" s="379"/>
      <c r="O3" s="380"/>
    </row>
    <row r="4" spans="2:31" ht="15" customHeight="1" x14ac:dyDescent="0.25">
      <c r="B4" s="109"/>
      <c r="C4" s="381"/>
      <c r="D4" s="381"/>
      <c r="E4" s="381"/>
      <c r="F4" s="381"/>
      <c r="G4" s="381"/>
      <c r="H4" s="381"/>
      <c r="I4" s="381"/>
      <c r="J4" s="73"/>
      <c r="K4" s="115"/>
      <c r="M4" s="378"/>
      <c r="N4" s="379"/>
      <c r="O4" s="380"/>
    </row>
    <row r="5" spans="2:31" ht="15" customHeight="1" x14ac:dyDescent="0.25">
      <c r="B5" s="192"/>
      <c r="C5" s="382"/>
      <c r="D5" s="382"/>
      <c r="E5" s="382"/>
      <c r="F5" s="382"/>
      <c r="G5" s="382"/>
      <c r="H5" s="382"/>
      <c r="I5" s="382"/>
      <c r="J5" s="193"/>
      <c r="K5" s="198"/>
      <c r="M5" s="378"/>
      <c r="N5" s="379"/>
      <c r="O5" s="380"/>
    </row>
    <row r="6" spans="2:31" ht="5.25" customHeight="1" x14ac:dyDescent="0.25">
      <c r="C6" s="52"/>
      <c r="M6" s="388" t="str" cm="1" vm="1">
        <f t="array" ref="M6">IF(AND(E18_EloverblikStamdataRaw[MålepunktsID]=0,1=0),0,CUBEVALUE("ThisWorkbookDataModel","[Measures].[E18 GNS produktion pr. døgn]",Udsnit_DK_Time__År1,Udsnit_DK_Time__Måned1,Udsnit_Dato))</f>
        <v/>
      </c>
      <c r="N6" s="389"/>
      <c r="O6" s="390"/>
    </row>
    <row r="7" spans="2:31" ht="16.5" customHeight="1" x14ac:dyDescent="0.25">
      <c r="B7" s="105"/>
      <c r="C7" s="397" t="str" cm="1">
        <f t="array" ref="C7">IF(E18FallbackUsed[E18FallbackUsed]=1,"OBS: Produktion registreret, men Produktionsmålepunktet kan ikke hentes via eloverblik.dk. Sandsynlig årsag er, at det ikke er registreret i samme navn som forbrugeren. Bruger alternativ metode i stedet, men kan ikke hente indfødningstarif.","")</f>
        <v/>
      </c>
      <c r="D7" s="397"/>
      <c r="E7" s="397"/>
      <c r="F7" s="397"/>
      <c r="G7" s="397"/>
      <c r="H7" s="397"/>
      <c r="I7" s="397"/>
      <c r="J7" s="397"/>
      <c r="K7" s="108"/>
      <c r="M7" s="388"/>
      <c r="N7" s="389"/>
      <c r="O7" s="390"/>
    </row>
    <row r="8" spans="2:31" ht="15" customHeight="1" thickBot="1" x14ac:dyDescent="0.3">
      <c r="B8" s="109"/>
      <c r="C8" s="398"/>
      <c r="D8" s="398"/>
      <c r="E8" s="398"/>
      <c r="F8" s="398"/>
      <c r="G8" s="398"/>
      <c r="H8" s="398"/>
      <c r="I8" s="398"/>
      <c r="J8" s="398"/>
      <c r="K8" s="115"/>
      <c r="M8" s="391"/>
      <c r="N8" s="392"/>
      <c r="O8" s="393"/>
    </row>
    <row r="9" spans="2:31" ht="15" customHeight="1" thickTop="1" x14ac:dyDescent="0.25">
      <c r="B9" s="109"/>
      <c r="C9" s="383" t="s">
        <v>69</v>
      </c>
      <c r="D9" s="384"/>
      <c r="E9" s="118"/>
      <c r="F9" s="228" vm="5">
        <f>CUBEVALUE("ThisWorkbookDataModel","[Measures].[Min.Dato]",Udsnit_DK_Time__År1,Udsnit_DK_Time__Måned1,Udsnit_Dato)</f>
        <v>46023</v>
      </c>
      <c r="G9" s="120" t="s">
        <v>70</v>
      </c>
      <c r="H9" s="229" vm="3">
        <f>CUBEVALUE("ThisWorkbookDataModel","[Measures].[Max.Dato]",Udsnit_DK_Time__År1,Udsnit_DK_Time__Måned1,Udsnit_Dato)</f>
        <v>46032</v>
      </c>
      <c r="I9" s="73"/>
      <c r="J9" s="122"/>
      <c r="K9" s="385"/>
      <c r="M9" s="399" t="s">
        <v>335</v>
      </c>
      <c r="N9" s="400"/>
      <c r="O9" s="401"/>
    </row>
    <row r="10" spans="2:31" ht="15" customHeight="1" x14ac:dyDescent="0.25">
      <c r="B10" s="109"/>
      <c r="C10" s="116"/>
      <c r="D10" s="117" t="s">
        <v>57</v>
      </c>
      <c r="E10" s="118"/>
      <c r="F10" s="119" t="str" cm="1">
        <f t="array" ref="F10">E18_EloverblikStamdataRaw[Vejnavn]&amp;" "&amp; E18_EloverblikStamdataRaw[Husnummer]&amp; E18_EloverblikStamdataRaw[Etage]&amp;" "&amp; E18_EloverblikStamdataRaw[Side]&amp;", "&amp; E18_EloverblikStamdataRaw[Postnummer]&amp;" "&amp;E18_EloverblikStamdataRaw[Bynavn]</f>
        <v xml:space="preserve">  ,  </v>
      </c>
      <c r="G10" s="120"/>
      <c r="H10" s="230" t="str" cm="1">
        <f t="array" ref="H10">"Aftagenummer:" &amp; " " &amp; E18_EloverblikStamdataRaw[MålepunktsID]</f>
        <v xml:space="preserve">Aftagenummer: </v>
      </c>
      <c r="I10" s="230"/>
      <c r="J10" s="122"/>
      <c r="K10" s="385"/>
      <c r="M10" s="402"/>
      <c r="N10" s="403"/>
      <c r="O10" s="404"/>
    </row>
    <row r="11" spans="2:31" ht="15" customHeight="1" x14ac:dyDescent="0.25">
      <c r="B11" s="109"/>
      <c r="C11" s="354" t="s">
        <v>72</v>
      </c>
      <c r="D11" s="355"/>
      <c r="E11" s="123" t="s">
        <v>33</v>
      </c>
      <c r="F11" s="386" t="str" cm="1">
        <f t="array" ref="F11">"Nettoafregningsgruppe: " &amp; E18_EloverblikStamdataRaw[Nettoafregningsgruppe]</f>
        <v xml:space="preserve">Nettoafregningsgruppe: </v>
      </c>
      <c r="G11" s="387"/>
      <c r="H11" s="124"/>
      <c r="I11" s="125"/>
      <c r="J11" s="126"/>
      <c r="K11" s="385"/>
      <c r="M11" s="402"/>
      <c r="N11" s="403"/>
      <c r="O11" s="404"/>
    </row>
    <row r="12" spans="2:31" ht="15" customHeight="1" x14ac:dyDescent="0.25">
      <c r="B12" s="109"/>
      <c r="C12" s="127" t="s">
        <v>73</v>
      </c>
      <c r="D12" s="128" t="s">
        <v>74</v>
      </c>
      <c r="E12" s="129" t="s">
        <v>336</v>
      </c>
      <c r="F12" s="130" t="s">
        <v>76</v>
      </c>
      <c r="G12" s="126" t="s">
        <v>77</v>
      </c>
      <c r="H12" s="120"/>
      <c r="I12" s="120" t="s">
        <v>78</v>
      </c>
      <c r="J12" s="122" t="s">
        <v>77</v>
      </c>
      <c r="K12" s="202"/>
      <c r="M12" s="402"/>
      <c r="N12" s="403"/>
      <c r="O12" s="404"/>
    </row>
    <row r="13" spans="2:31" ht="15" customHeight="1" x14ac:dyDescent="0.25">
      <c r="B13" s="109"/>
      <c r="C13" s="133" cm="1">
        <f t="array" ref="C13">E18_EloverblikStamdataRaw[Elleverandør]</f>
        <v>0</v>
      </c>
      <c r="D13" s="134"/>
      <c r="E13" s="135"/>
      <c r="F13" s="136"/>
      <c r="G13" s="120"/>
      <c r="H13" s="203"/>
      <c r="I13" s="112"/>
      <c r="J13" s="114"/>
      <c r="K13" s="202"/>
      <c r="M13" s="394" cm="1" vm="6">
        <f t="array" ref="M13">IF(AND(E18_EloverblikStamdataRaw[MålepunktsID]=0,1=0),0,CUBEVALUE("ThisWorkbookDataModel","[Measures].[GNS forbrug pr. døgn]",Udsnit_DK_Time__År1,Udsnit_DK_Time__Måned1,Udsnit_Dato))</f>
        <v>15.934000000000001</v>
      </c>
      <c r="N13" s="395"/>
      <c r="O13" s="396"/>
      <c r="AE13" t="str" vm="2">
        <f>CUBEVALUE("ThisWorkbookDataModel","[Measures].[E18 SUM Pristillæg]",Udsnit_DK_Time__År1,Udsnit_DK_Time__Måned1,Udsnit_Dato,Udsnit_Time_prod)</f>
        <v/>
      </c>
    </row>
    <row r="14" spans="2:31" ht="15" customHeight="1" x14ac:dyDescent="0.25">
      <c r="B14" s="109"/>
      <c r="C14" s="133"/>
      <c r="D14" s="139" t="s">
        <v>81</v>
      </c>
      <c r="E14" s="140" t="str">
        <f>+E11</f>
        <v xml:space="preserve"> </v>
      </c>
      <c r="F14" s="204" t="str" cm="1" vm="4">
        <f t="array" ref="F14">IF(AND(E18_EloverblikStamdataRaw[MålepunktsID]=0,1=0),0,CUBEVALUE("ThisWorkbookDataModel","[Measures].[E18 SUM Spotpris]",Udsnit_DK_Time__År1,Udsnit_DK_Time__Måned1,Udsnit_Dato,Udsnit_Time_prod))</f>
        <v/>
      </c>
      <c r="G14" s="231">
        <f>IFERROR(F14/$E$11,0)</f>
        <v>0</v>
      </c>
      <c r="H14" s="205"/>
      <c r="I14" s="206">
        <f>IFERROR(IF(C13="Aftagepligt",F14,F14*1.25),0)</f>
        <v>0</v>
      </c>
      <c r="J14" s="143">
        <f>IFERROR(I14/$E$11,0)</f>
        <v>0</v>
      </c>
      <c r="K14" s="207"/>
      <c r="M14" s="394"/>
      <c r="N14" s="395"/>
      <c r="O14" s="396"/>
    </row>
    <row r="15" spans="2:31" ht="15" customHeight="1" x14ac:dyDescent="0.25">
      <c r="B15" s="109"/>
      <c r="C15" s="133"/>
      <c r="D15" s="139" t="s">
        <v>22</v>
      </c>
      <c r="E15" s="140" t="str">
        <f>+E11</f>
        <v xml:space="preserve"> </v>
      </c>
      <c r="F15" s="204" t="str" cm="1">
        <f t="array" ref="F15">IFERROR(-1*IF(AND(E18_EloverblikStamdataRaw[MålepunktsID]=0,1=0),0,CUBEVALUE("ThisWorkbookDataModel","[Measures].[E18 SUM Pristillæg]",Udsnit_DK_Time__År1,Udsnit_DK_Time__Måned1,Udsnit_Dato,Udsnit_Time_prod)),"")</f>
        <v/>
      </c>
      <c r="G15" s="231">
        <f>IFERROR(F15/$E$11,0)</f>
        <v>0</v>
      </c>
      <c r="H15" s="205"/>
      <c r="I15" s="206">
        <f>IFERROR(F15*1.25,0)</f>
        <v>0</v>
      </c>
      <c r="J15" s="143">
        <f>IFERROR(I15/$E$11,0)</f>
        <v>0</v>
      </c>
      <c r="K15" s="207"/>
      <c r="M15" s="394"/>
      <c r="N15" s="395"/>
      <c r="O15" s="396"/>
    </row>
    <row r="16" spans="2:31" ht="15" customHeight="1" x14ac:dyDescent="0.25">
      <c r="B16" s="109"/>
      <c r="C16" s="133"/>
      <c r="D16" s="139" t="s">
        <v>21</v>
      </c>
      <c r="E16" s="145"/>
      <c r="F16" s="204" cm="1">
        <f t="array" ref="F16">IFERROR(-1*IF(AND(E18_EloverblikStamdataRaw[MålepunktsID]=0,1=0),0,CUBEVALUE("ThisWorkbookDataModel","[Measures].[E18 SUM Ellev prod.abonnement]",Udsnit_DK_Time__År1,Udsnit_DK_Time__Måned1,Udsnit_Dato,Udsnit_Time_prod)),"")</f>
        <v>0</v>
      </c>
      <c r="G16" s="231">
        <f>IFERROR(F16/$E$11,0)</f>
        <v>0</v>
      </c>
      <c r="H16" s="205"/>
      <c r="I16" s="206">
        <f>+F16*1.25</f>
        <v>0</v>
      </c>
      <c r="J16" s="143">
        <f>IFERROR(I16/$E$11,0)</f>
        <v>0</v>
      </c>
      <c r="K16" s="207"/>
      <c r="M16" s="223"/>
      <c r="N16" s="224"/>
      <c r="O16" s="225"/>
    </row>
    <row r="17" spans="2:15" ht="15" customHeight="1" x14ac:dyDescent="0.25">
      <c r="B17" s="109"/>
      <c r="C17" s="133"/>
      <c r="D17" s="117" t="s">
        <v>82</v>
      </c>
      <c r="E17" s="146"/>
      <c r="F17" s="147">
        <f>IFERROR(F14+F15+F16,0)</f>
        <v>0</v>
      </c>
      <c r="G17" s="232">
        <f>IFERROR(F17/$E$11,0)</f>
        <v>0</v>
      </c>
      <c r="H17" s="208"/>
      <c r="I17" s="209">
        <f>+F17*1.25</f>
        <v>0</v>
      </c>
      <c r="J17" s="149">
        <f>IFERROR(I17/$E$11,0)</f>
        <v>0</v>
      </c>
      <c r="K17" s="210"/>
      <c r="M17" s="56"/>
      <c r="N17" s="57"/>
      <c r="O17" s="58"/>
    </row>
    <row r="18" spans="2:15" ht="15" customHeight="1" x14ac:dyDescent="0.25">
      <c r="B18" s="109"/>
      <c r="C18" s="133"/>
      <c r="D18" s="122"/>
      <c r="E18" s="151"/>
      <c r="F18" s="152"/>
      <c r="G18" s="231"/>
      <c r="H18" s="211"/>
      <c r="I18" s="169"/>
      <c r="J18" s="212"/>
      <c r="K18" s="207"/>
      <c r="M18" s="54"/>
      <c r="N18" s="54"/>
      <c r="O18" s="54"/>
    </row>
    <row r="19" spans="2:15" x14ac:dyDescent="0.25">
      <c r="B19" s="109"/>
      <c r="C19" s="127" t="s">
        <v>83</v>
      </c>
      <c r="D19" s="128" t="s">
        <v>84</v>
      </c>
      <c r="E19" s="129" t="s">
        <v>336</v>
      </c>
      <c r="F19" s="130" t="s">
        <v>76</v>
      </c>
      <c r="G19" s="153" t="s">
        <v>77</v>
      </c>
      <c r="H19" s="125"/>
      <c r="I19" s="125" t="s">
        <v>78</v>
      </c>
      <c r="J19" s="131" t="s">
        <v>77</v>
      </c>
      <c r="K19" s="202"/>
    </row>
    <row r="20" spans="2:15" x14ac:dyDescent="0.25">
      <c r="B20" s="109"/>
      <c r="C20" s="213" cm="1">
        <f t="array" ref="C20">E18_EloverblikStamdataRaw[Netselskab]</f>
        <v>0</v>
      </c>
      <c r="D20" s="214"/>
      <c r="E20" s="135"/>
      <c r="F20" s="120"/>
      <c r="G20" s="137"/>
      <c r="H20" s="120"/>
      <c r="I20" s="120"/>
      <c r="J20" s="122"/>
      <c r="K20" s="202"/>
    </row>
    <row r="21" spans="2:15" x14ac:dyDescent="0.25">
      <c r="B21" s="109"/>
      <c r="C21" s="156"/>
      <c r="D21" s="139" t="s">
        <v>112</v>
      </c>
      <c r="E21" s="140" t="str">
        <f>+E11</f>
        <v xml:space="preserve"> </v>
      </c>
      <c r="F21" s="152" t="str" cm="1">
        <f t="array" ref="F21">IFERROR(-1*IF(AND(E18_EloverblikStamdataRaw[MålepunktsID]=0,1=0),0,CUBEVALUE("ThisWorkbookDataModel","[Measures].[E18 SUM DSO Indfødningstarif]",Udsnit_DK_Time__År1,Udsnit_DK_Time__Måned1,Udsnit_Dato,Udsnit_Time_prod)),"")</f>
        <v/>
      </c>
      <c r="G21" s="157">
        <f>IFERROR(F21/$E$11,0)</f>
        <v>0</v>
      </c>
      <c r="H21" s="233"/>
      <c r="I21" s="158">
        <f>IFERROR(F21*1.25,0)</f>
        <v>0</v>
      </c>
      <c r="J21" s="143">
        <f>IFERROR(I21/$E$11,0)</f>
        <v>0</v>
      </c>
      <c r="K21" s="207"/>
    </row>
    <row r="22" spans="2:15" x14ac:dyDescent="0.25">
      <c r="B22" s="109"/>
      <c r="C22" s="133"/>
      <c r="D22" s="117" t="s">
        <v>90</v>
      </c>
      <c r="E22" s="163"/>
      <c r="F22" s="164" t="str">
        <f>+F21</f>
        <v/>
      </c>
      <c r="G22" s="165">
        <f>IFERROR(F22/E11,0)</f>
        <v>0</v>
      </c>
      <c r="H22" s="234"/>
      <c r="I22" s="164">
        <f>IFERROR(F22*1.25,0)</f>
        <v>0</v>
      </c>
      <c r="J22" s="149">
        <f>IFERROR(I22/$E$11,0)</f>
        <v>0</v>
      </c>
      <c r="K22" s="210"/>
    </row>
    <row r="23" spans="2:15" x14ac:dyDescent="0.25">
      <c r="B23" s="109"/>
      <c r="C23" s="166"/>
      <c r="D23" s="167"/>
      <c r="E23" s="168"/>
      <c r="F23" s="169"/>
      <c r="G23" s="170"/>
      <c r="H23" s="215"/>
      <c r="I23" s="171"/>
      <c r="J23" s="172"/>
      <c r="K23" s="216"/>
    </row>
    <row r="24" spans="2:15" x14ac:dyDescent="0.25">
      <c r="B24" s="109"/>
      <c r="C24" s="174" t="s">
        <v>91</v>
      </c>
      <c r="D24" s="128" t="s">
        <v>92</v>
      </c>
      <c r="E24" s="129" t="s">
        <v>336</v>
      </c>
      <c r="F24" s="130" t="s">
        <v>76</v>
      </c>
      <c r="G24" s="126" t="s">
        <v>77</v>
      </c>
      <c r="H24" s="120"/>
      <c r="I24" s="120" t="s">
        <v>78</v>
      </c>
      <c r="J24" s="122" t="s">
        <v>77</v>
      </c>
      <c r="K24" s="202"/>
    </row>
    <row r="25" spans="2:15" x14ac:dyDescent="0.25">
      <c r="B25" s="109"/>
      <c r="C25" s="175"/>
      <c r="D25" s="134"/>
      <c r="E25" s="135"/>
      <c r="F25" s="120"/>
      <c r="G25" s="120"/>
      <c r="H25" s="203"/>
      <c r="I25" s="112"/>
      <c r="J25" s="114"/>
      <c r="K25" s="202"/>
    </row>
    <row r="26" spans="2:15" x14ac:dyDescent="0.25">
      <c r="B26" s="109"/>
      <c r="C26" s="133"/>
      <c r="D26" s="139" t="s">
        <v>113</v>
      </c>
      <c r="E26" s="140" t="str">
        <f>+E11</f>
        <v xml:space="preserve"> </v>
      </c>
      <c r="F26" s="152" t="str" cm="1">
        <f t="array" ref="F26">IFERROR(-1*IF(AND(E18_EloverblikStamdataRaw[MålepunktsID]=0,1=0),0,CUBEVALUE("ThisWorkbookDataModel","[Measures].[E18 SUM TSO Indfødningstarif]",Udsnit_DK_Time__År1,Udsnit_DK_Time__Måned1,Udsnit_Dato,Udsnit_Time_prod)),"")</f>
        <v/>
      </c>
      <c r="G26" s="231">
        <f>IFERROR(F25/$E$11,0)</f>
        <v>0</v>
      </c>
      <c r="H26" s="205"/>
      <c r="I26" s="152">
        <f>IFERROR(F26*1.25,0)</f>
        <v>0</v>
      </c>
      <c r="J26" s="143">
        <f>IFERROR(I26/$E$11,0)</f>
        <v>0</v>
      </c>
      <c r="K26" s="207"/>
    </row>
    <row r="27" spans="2:15" x14ac:dyDescent="0.25">
      <c r="B27" s="109"/>
      <c r="C27" s="133"/>
      <c r="D27" s="139" t="s">
        <v>114</v>
      </c>
      <c r="E27" s="140" t="str">
        <f>+E11</f>
        <v xml:space="preserve"> </v>
      </c>
      <c r="F27" s="152" t="str" cm="1">
        <f t="array" ref="F27">IFERROR(-1*IF(AND(E18_EloverblikStamdataRaw[MålepunktsID]=0,1=0),0,CUBEVALUE("ThisWorkbookDataModel","[Measures].[E18 SUM TSO Balancetarif]",Udsnit_DK_Time__År1,Udsnit_DK_Time__Måned1,Udsnit_Dato,Udsnit_Time_prod)),"")</f>
        <v/>
      </c>
      <c r="G27" s="231">
        <f>IFERROR(F26/$E$11,0)</f>
        <v>0</v>
      </c>
      <c r="H27" s="205"/>
      <c r="I27" s="152">
        <f>IFERROR(F27*1.25,0)</f>
        <v>0</v>
      </c>
      <c r="J27" s="143">
        <f>IFERROR(I27/$E$11,0)</f>
        <v>0</v>
      </c>
      <c r="K27" s="207"/>
    </row>
    <row r="28" spans="2:15" x14ac:dyDescent="0.25">
      <c r="B28" s="109"/>
      <c r="C28" s="133"/>
      <c r="D28" s="117" t="s">
        <v>97</v>
      </c>
      <c r="E28" s="146"/>
      <c r="F28" s="164">
        <f>IFERROR(F26+F27,0)</f>
        <v>0</v>
      </c>
      <c r="G28" s="232">
        <f>IFERROR(F27/$E$11,0)</f>
        <v>0</v>
      </c>
      <c r="H28" s="208"/>
      <c r="I28" s="164">
        <f>+F28*1.25</f>
        <v>0</v>
      </c>
      <c r="J28" s="149">
        <f>IFERROR(I28/$E$11,0)</f>
        <v>0</v>
      </c>
      <c r="K28" s="210"/>
    </row>
    <row r="29" spans="2:15" x14ac:dyDescent="0.25">
      <c r="B29" s="109"/>
      <c r="C29" s="166"/>
      <c r="D29" s="131"/>
      <c r="E29" s="177"/>
      <c r="F29" s="166"/>
      <c r="G29" s="169"/>
      <c r="H29" s="217"/>
      <c r="I29" s="191"/>
      <c r="J29" s="131"/>
      <c r="K29" s="218"/>
    </row>
    <row r="30" spans="2:15" x14ac:dyDescent="0.25">
      <c r="B30" s="109"/>
      <c r="C30" s="166"/>
      <c r="D30" s="155"/>
      <c r="E30" s="168" t="s">
        <v>336</v>
      </c>
      <c r="F30" s="183" t="s">
        <v>104</v>
      </c>
      <c r="G30" s="184" t="s">
        <v>105</v>
      </c>
      <c r="H30" s="183" t="s">
        <v>115</v>
      </c>
      <c r="I30" s="183" t="s">
        <v>78</v>
      </c>
      <c r="J30" s="184" t="s">
        <v>106</v>
      </c>
      <c r="K30" s="219"/>
    </row>
    <row r="31" spans="2:15" ht="15.75" thickBot="1" x14ac:dyDescent="0.3">
      <c r="B31" s="109"/>
      <c r="C31" s="350" t="s">
        <v>108</v>
      </c>
      <c r="D31" s="351"/>
      <c r="E31" s="186" t="str">
        <f>+E11</f>
        <v xml:space="preserve"> </v>
      </c>
      <c r="F31" s="220">
        <f>IF(F17="",0,F17)+IF(F22="",0,F22)+IF(F28="",0,F28)</f>
        <v>0</v>
      </c>
      <c r="G31" s="188">
        <f>IFERROR(F31/$E$11,0)</f>
        <v>0</v>
      </c>
      <c r="H31" s="221">
        <f>+F31*0.2</f>
        <v>0</v>
      </c>
      <c r="I31" s="187">
        <f>+F31*1.25</f>
        <v>0</v>
      </c>
      <c r="J31" s="189">
        <f>IFERROR(I31/$E$11,0)</f>
        <v>0</v>
      </c>
      <c r="K31" s="222"/>
    </row>
    <row r="32" spans="2:15" ht="6.75" customHeight="1" thickTop="1" x14ac:dyDescent="0.25">
      <c r="B32" s="109"/>
      <c r="C32" s="166"/>
      <c r="D32" s="191"/>
      <c r="E32" s="191"/>
      <c r="F32" s="169"/>
      <c r="G32" s="191"/>
      <c r="H32" s="191"/>
      <c r="I32" s="191"/>
      <c r="J32" s="131"/>
      <c r="K32" s="218"/>
    </row>
    <row r="33" spans="2:11" x14ac:dyDescent="0.25">
      <c r="B33" s="109"/>
      <c r="C33" s="73"/>
      <c r="D33" s="73"/>
      <c r="E33" s="73"/>
      <c r="F33" s="73"/>
      <c r="G33" s="73"/>
      <c r="H33" s="73"/>
      <c r="I33" s="73"/>
      <c r="J33" s="73"/>
      <c r="K33" s="115"/>
    </row>
    <row r="34" spans="2:11" x14ac:dyDescent="0.25">
      <c r="B34" s="109"/>
      <c r="C34" s="73"/>
      <c r="D34" s="73"/>
      <c r="E34" s="73"/>
      <c r="F34" s="73"/>
      <c r="G34" s="73"/>
      <c r="H34" s="73"/>
      <c r="I34" s="73"/>
      <c r="J34" s="73"/>
      <c r="K34" s="115"/>
    </row>
    <row r="35" spans="2:11" x14ac:dyDescent="0.25">
      <c r="B35" s="109"/>
      <c r="C35" s="73"/>
      <c r="D35" s="73"/>
      <c r="E35" s="73"/>
      <c r="F35" s="73"/>
      <c r="G35" s="73"/>
      <c r="H35" s="73"/>
      <c r="I35" s="73"/>
      <c r="J35" s="73"/>
      <c r="K35" s="115"/>
    </row>
    <row r="36" spans="2:11" x14ac:dyDescent="0.25">
      <c r="B36" s="109"/>
      <c r="C36" s="73"/>
      <c r="D36" s="73"/>
      <c r="E36" s="73"/>
      <c r="F36" s="73"/>
      <c r="G36" s="73"/>
      <c r="H36" s="73"/>
      <c r="I36" s="73"/>
      <c r="J36" s="73"/>
      <c r="K36" s="115"/>
    </row>
    <row r="37" spans="2:11" x14ac:dyDescent="0.25">
      <c r="B37" s="109"/>
      <c r="C37" s="73"/>
      <c r="D37" s="73"/>
      <c r="E37" s="73"/>
      <c r="F37" s="73"/>
      <c r="G37" s="73"/>
      <c r="H37" s="73"/>
      <c r="I37" s="73"/>
      <c r="J37" s="73"/>
      <c r="K37" s="115"/>
    </row>
    <row r="38" spans="2:11" x14ac:dyDescent="0.25">
      <c r="B38" s="109"/>
      <c r="C38" s="73"/>
      <c r="D38" s="73"/>
      <c r="E38" s="73"/>
      <c r="F38" s="73"/>
      <c r="G38" s="73"/>
      <c r="H38" s="73"/>
      <c r="I38" s="73"/>
      <c r="J38" s="73"/>
      <c r="K38" s="115"/>
    </row>
    <row r="39" spans="2:11" x14ac:dyDescent="0.25">
      <c r="B39" s="109"/>
      <c r="C39" s="73"/>
      <c r="D39" s="73"/>
      <c r="E39" s="73"/>
      <c r="F39" s="73"/>
      <c r="G39" s="73"/>
      <c r="H39" s="73"/>
      <c r="I39" s="73"/>
      <c r="J39" s="73"/>
      <c r="K39" s="115"/>
    </row>
    <row r="40" spans="2:11" x14ac:dyDescent="0.25">
      <c r="B40" s="192"/>
      <c r="C40" s="193"/>
      <c r="D40" s="193"/>
      <c r="E40" s="193"/>
      <c r="F40" s="193"/>
      <c r="G40" s="193"/>
      <c r="H40" s="193"/>
      <c r="I40" s="193"/>
      <c r="J40" s="193"/>
      <c r="K40" s="198"/>
    </row>
  </sheetData>
  <mergeCells count="11">
    <mergeCell ref="M2:O5"/>
    <mergeCell ref="C31:D31"/>
    <mergeCell ref="C3:I5"/>
    <mergeCell ref="C9:D9"/>
    <mergeCell ref="K9:K11"/>
    <mergeCell ref="C11:D11"/>
    <mergeCell ref="F11:G11"/>
    <mergeCell ref="M6:O8"/>
    <mergeCell ref="M13:O15"/>
    <mergeCell ref="C7:J8"/>
    <mergeCell ref="M9:O12"/>
  </mergeCells>
  <pageMargins left="0.7" right="0.7" top="0.75" bottom="0.75" header="0.3" footer="0.3"/>
  <pageSetup paperSize="9" orientation="portrait" r:id="rId1"/>
  <ignoredErrors>
    <ignoredError sqref="I16:I17 I31" formula="1"/>
  </ignoredErrors>
  <drawing r:id="rId2"/>
  <extLst>
    <ext xmlns:x14="http://schemas.microsoft.com/office/spreadsheetml/2009/9/main" uri="{A8765BA9-456A-4dab-B4F3-ACF838C121DE}">
      <x14:slicerList>
        <x14:slicer r:id="rId3"/>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9CE0A-F6DC-4962-91B1-F7FFB69AA4E6}">
  <sheetPr codeName="Ark3">
    <tabColor theme="5" tint="0.39997558519241921"/>
  </sheetPr>
  <dimension ref="B1:N21"/>
  <sheetViews>
    <sheetView showGridLines="0" showRowColHeaders="0" workbookViewId="0">
      <selection activeCell="G12" sqref="G12"/>
      <extLst>
        <ext xmlns:xlsdti="http://schemas.microsoft.com/office/spreadsheetml/2023/showDataTypeIcons" uri="{77bfe23e-c014-4d31-8a63-9c772dbf06b6}">
          <xlsdti:showDataTypeIcons visible="0"/>
        </ext>
      </extLst>
    </sheetView>
  </sheetViews>
  <sheetFormatPr defaultRowHeight="15" x14ac:dyDescent="0.25"/>
  <cols>
    <col min="1" max="1" width="1.28515625" customWidth="1"/>
    <col min="2" max="2" width="3.28515625" customWidth="1"/>
    <col min="7" max="7" width="24.7109375" customWidth="1"/>
    <col min="9" max="9" width="2.7109375" customWidth="1"/>
    <col min="10" max="10" width="14" customWidth="1"/>
    <col min="12" max="12" width="14.42578125" bestFit="1" customWidth="1"/>
    <col min="13" max="13" width="4.85546875" customWidth="1"/>
    <col min="14" max="14" width="2.85546875" customWidth="1"/>
  </cols>
  <sheetData>
    <row r="1" spans="2:14" ht="6.75" customHeight="1" x14ac:dyDescent="0.25"/>
    <row r="2" spans="2:14" x14ac:dyDescent="0.25">
      <c r="B2" s="11"/>
      <c r="C2" s="407" t="s">
        <v>56</v>
      </c>
      <c r="D2" s="407"/>
      <c r="E2" s="407"/>
      <c r="F2" s="407"/>
      <c r="G2" s="11"/>
      <c r="H2" s="11"/>
      <c r="I2" s="11"/>
      <c r="J2" s="11"/>
      <c r="K2" s="11"/>
      <c r="L2" s="11"/>
      <c r="M2" s="11"/>
      <c r="N2" s="11"/>
    </row>
    <row r="3" spans="2:14" ht="18" customHeight="1" x14ac:dyDescent="0.25">
      <c r="B3" s="11"/>
      <c r="C3" s="407"/>
      <c r="D3" s="407"/>
      <c r="E3" s="407"/>
      <c r="F3" s="407"/>
      <c r="G3" s="11"/>
      <c r="H3" s="11"/>
      <c r="I3" s="11"/>
      <c r="J3" s="11"/>
      <c r="K3" s="11"/>
      <c r="L3" s="11"/>
      <c r="M3" s="11"/>
      <c r="N3" s="11"/>
    </row>
    <row r="4" spans="2:14" x14ac:dyDescent="0.25">
      <c r="B4" s="11"/>
      <c r="C4" s="406" t="s">
        <v>116</v>
      </c>
      <c r="D4" s="406"/>
      <c r="E4" s="406"/>
      <c r="F4" s="406"/>
      <c r="G4" s="406"/>
      <c r="H4" s="406"/>
      <c r="I4" s="406"/>
      <c r="J4" s="406"/>
      <c r="K4" s="406"/>
      <c r="L4" s="406"/>
      <c r="M4" s="406"/>
      <c r="N4" s="11"/>
    </row>
    <row r="5" spans="2:14" x14ac:dyDescent="0.25">
      <c r="B5" s="11"/>
      <c r="C5" s="406"/>
      <c r="D5" s="406"/>
      <c r="E5" s="406"/>
      <c r="F5" s="406"/>
      <c r="G5" s="406"/>
      <c r="H5" s="406"/>
      <c r="I5" s="406"/>
      <c r="J5" s="406"/>
      <c r="K5" s="406"/>
      <c r="L5" s="406"/>
      <c r="M5" s="406"/>
      <c r="N5" s="11"/>
    </row>
    <row r="6" spans="2:14" x14ac:dyDescent="0.25">
      <c r="B6" s="11"/>
      <c r="C6" s="406"/>
      <c r="D6" s="406"/>
      <c r="E6" s="406"/>
      <c r="F6" s="406"/>
      <c r="G6" s="406"/>
      <c r="H6" s="406"/>
      <c r="I6" s="406"/>
      <c r="J6" s="406"/>
      <c r="K6" s="406"/>
      <c r="L6" s="406"/>
      <c r="M6" s="406"/>
      <c r="N6" s="11"/>
    </row>
    <row r="7" spans="2:14" ht="15" customHeight="1" x14ac:dyDescent="0.25">
      <c r="B7" s="11"/>
      <c r="C7" s="406"/>
      <c r="D7" s="406"/>
      <c r="E7" s="406"/>
      <c r="F7" s="406"/>
      <c r="G7" s="406"/>
      <c r="H7" s="406"/>
      <c r="I7" s="406"/>
      <c r="J7" s="406"/>
      <c r="K7" s="406"/>
      <c r="L7" s="406"/>
      <c r="M7" s="406"/>
      <c r="N7" s="11"/>
    </row>
    <row r="8" spans="2:14" ht="15" customHeight="1" x14ac:dyDescent="0.25">
      <c r="B8" s="11"/>
      <c r="C8" s="406"/>
      <c r="D8" s="406"/>
      <c r="E8" s="406"/>
      <c r="F8" s="406"/>
      <c r="G8" s="406"/>
      <c r="H8" s="406"/>
      <c r="I8" s="406"/>
      <c r="J8" s="406"/>
      <c r="K8" s="406"/>
      <c r="L8" s="406"/>
      <c r="M8" s="406"/>
      <c r="N8" s="11"/>
    </row>
    <row r="9" spans="2:14" ht="15" customHeight="1" x14ac:dyDescent="0.25">
      <c r="B9" s="11"/>
      <c r="C9" s="408" t="s">
        <v>117</v>
      </c>
      <c r="D9" s="408"/>
      <c r="E9" s="408"/>
      <c r="F9" s="408"/>
      <c r="G9" s="408"/>
      <c r="H9" s="408"/>
      <c r="I9" s="73"/>
      <c r="J9" s="405" t="s">
        <v>118</v>
      </c>
      <c r="K9" s="405"/>
      <c r="L9" s="405"/>
      <c r="M9" s="12"/>
      <c r="N9" s="11"/>
    </row>
    <row r="10" spans="2:14" x14ac:dyDescent="0.25">
      <c r="B10" s="11"/>
      <c r="C10" s="408"/>
      <c r="D10" s="408"/>
      <c r="E10" s="408"/>
      <c r="F10" s="408"/>
      <c r="G10" s="408"/>
      <c r="H10" s="408"/>
      <c r="I10" s="73"/>
      <c r="J10" s="23" vm="11">
        <f>+'Din Regning'!F6</f>
        <v>46023</v>
      </c>
      <c r="K10" s="22" t="s">
        <v>119</v>
      </c>
      <c r="L10" s="23" vm="21">
        <f>+'Din Regning'!H6</f>
        <v>46032</v>
      </c>
      <c r="M10" s="12"/>
      <c r="N10" s="11"/>
    </row>
    <row r="11" spans="2:14" ht="15.75" thickBot="1" x14ac:dyDescent="0.3">
      <c r="B11" s="11"/>
      <c r="C11" s="29"/>
      <c r="D11" s="29"/>
      <c r="E11" s="29"/>
      <c r="F11" s="29"/>
      <c r="G11" s="29"/>
      <c r="H11" s="26"/>
      <c r="I11" s="73"/>
      <c r="J11" s="26"/>
      <c r="K11" s="26"/>
      <c r="L11" s="26"/>
      <c r="M11" s="30"/>
      <c r="N11" s="11"/>
    </row>
    <row r="12" spans="2:14" ht="15.75" thickBot="1" x14ac:dyDescent="0.3">
      <c r="B12" s="11"/>
      <c r="C12" s="26"/>
      <c r="D12" s="26"/>
      <c r="E12" s="26"/>
      <c r="F12" s="27" t="s">
        <v>120</v>
      </c>
      <c r="G12" s="10"/>
      <c r="H12" s="26"/>
      <c r="I12" s="73"/>
      <c r="J12" s="26"/>
      <c r="K12" s="27" t="s">
        <v>121</v>
      </c>
      <c r="L12" s="21">
        <f>SUM(CUBEVALUE("ThisWorkbookDataModel","[Measures].[SUM Elleverandør]",Udsnit_DK_Time__År,Udsnit_DK_Time__Måned,Udsnit_Dato1))*1.25</f>
        <v>162.10624749999999</v>
      </c>
      <c r="M12" s="30"/>
      <c r="N12" s="11"/>
    </row>
    <row r="13" spans="2:14" x14ac:dyDescent="0.25">
      <c r="B13" s="11"/>
      <c r="C13" s="26"/>
      <c r="D13" s="26"/>
      <c r="E13" s="26"/>
      <c r="F13" s="26"/>
      <c r="G13" s="26"/>
      <c r="H13" s="26"/>
      <c r="I13" s="73"/>
      <c r="J13" s="26"/>
      <c r="K13" s="26"/>
      <c r="L13" s="26"/>
      <c r="M13" s="30"/>
      <c r="N13" s="11"/>
    </row>
    <row r="14" spans="2:14" x14ac:dyDescent="0.25">
      <c r="B14" s="11"/>
      <c r="C14" s="26"/>
      <c r="D14" s="26"/>
      <c r="E14" s="26"/>
      <c r="F14" s="27" t="s">
        <v>122</v>
      </c>
      <c r="G14" s="21">
        <f>IF(G12&lt;&gt;0,G12-L20,0)</f>
        <v>0</v>
      </c>
      <c r="H14" s="26"/>
      <c r="I14" s="73"/>
      <c r="J14" s="26"/>
      <c r="K14" s="27" t="s">
        <v>123</v>
      </c>
      <c r="L14" s="21">
        <f>SUM(CUBEVALUE("ThisWorkbookDataModel","[Measures].[SUM DSO]",Udsnit_DK_Time__År,Udsnit_DK_Time__Måned,Udsnit_Dato1))*1.25</f>
        <v>128.82670032258065</v>
      </c>
      <c r="M14" s="30"/>
      <c r="N14" s="11"/>
    </row>
    <row r="15" spans="2:14" x14ac:dyDescent="0.25">
      <c r="B15" s="11"/>
      <c r="C15" s="26"/>
      <c r="D15" s="26"/>
      <c r="E15" s="26"/>
      <c r="F15" s="26"/>
      <c r="G15" s="26"/>
      <c r="H15" s="26"/>
      <c r="I15" s="73"/>
      <c r="J15" s="26"/>
      <c r="K15" s="26"/>
      <c r="L15" s="26"/>
      <c r="M15" s="30"/>
      <c r="N15" s="11"/>
    </row>
    <row r="16" spans="2:14" x14ac:dyDescent="0.25">
      <c r="B16" s="11"/>
      <c r="C16" s="26"/>
      <c r="D16" s="26"/>
      <c r="E16" s="26"/>
      <c r="F16" s="27" t="s">
        <v>124</v>
      </c>
      <c r="G16" s="20">
        <f>IFERROR(SUM(G14/SUM(CUBEVALUE("ThisWorkbookDataModel","[Measures].[SUM Forbrug]",Udsnit_DK_Time__År,Udsnit_DK_Time__Måned,Udsnit_Dato1)))*100,0)</f>
        <v>0</v>
      </c>
      <c r="H16" s="26"/>
      <c r="I16" s="73"/>
      <c r="J16" s="26"/>
      <c r="K16" s="27" t="s">
        <v>125</v>
      </c>
      <c r="L16" s="21">
        <f>SUM(CUBEVALUE("ThisWorkbookDataModel","[Measures].[SUM TSO]",Udsnit_DK_Time__År,Udsnit_DK_Time__Måned,Udsnit_Dato1))*1.25</f>
        <v>29.175125000000001</v>
      </c>
      <c r="M16" s="30"/>
      <c r="N16" s="11"/>
    </row>
    <row r="17" spans="2:14" x14ac:dyDescent="0.25">
      <c r="B17" s="11"/>
      <c r="C17" s="26"/>
      <c r="D17" s="26"/>
      <c r="E17" s="26"/>
      <c r="F17" s="26"/>
      <c r="G17" s="26"/>
      <c r="H17" s="26"/>
      <c r="I17" s="73"/>
      <c r="J17" s="26"/>
      <c r="K17" s="26"/>
      <c r="L17" s="26"/>
      <c r="M17" s="30"/>
      <c r="N17" s="11"/>
    </row>
    <row r="18" spans="2:14" x14ac:dyDescent="0.25">
      <c r="B18" s="11"/>
      <c r="C18" s="26"/>
      <c r="D18" s="26"/>
      <c r="E18" s="26"/>
      <c r="F18" s="27" t="s">
        <v>126</v>
      </c>
      <c r="G18" s="25">
        <f>IF(AND(G12&lt;&gt;0,L20&lt;&gt;0),G14/(CUBEVALUE("ThisWorkbookDataModel","[Measures].[Antal måneder]",Udsnit_DK_Time__År,Udsnit_DK_Time__Måned,Udsnit_Dato1)),0)</f>
        <v>0</v>
      </c>
      <c r="H18" s="26"/>
      <c r="I18" s="73"/>
      <c r="J18" s="26"/>
      <c r="K18" s="27" t="s">
        <v>127</v>
      </c>
      <c r="L18" s="21">
        <f>SUM(CUBEVALUE("ThisWorkbookDataModel","[Measures].[SUM Elafgift]",Udsnit_DK_Time__År,Udsnit_DK_Time__Måned,Udsnit_Dato1))*1.25</f>
        <v>1.5934000000000001</v>
      </c>
      <c r="M18" s="30"/>
      <c r="N18" s="11"/>
    </row>
    <row r="19" spans="2:14" x14ac:dyDescent="0.25">
      <c r="B19" s="11"/>
      <c r="C19" s="26"/>
      <c r="D19" s="26"/>
      <c r="E19" s="26"/>
      <c r="F19" s="26"/>
      <c r="G19" s="26"/>
      <c r="H19" s="26"/>
      <c r="I19" s="73"/>
      <c r="J19" s="26"/>
      <c r="K19" s="26"/>
      <c r="L19" s="26"/>
      <c r="M19" s="30"/>
      <c r="N19" s="11"/>
    </row>
    <row r="20" spans="2:14" x14ac:dyDescent="0.25">
      <c r="B20" s="11"/>
      <c r="C20" s="26"/>
      <c r="D20" s="26"/>
      <c r="E20" s="26"/>
      <c r="F20" s="26"/>
      <c r="G20" s="26"/>
      <c r="H20" s="26"/>
      <c r="I20" s="73"/>
      <c r="J20" s="26"/>
      <c r="K20" s="28" t="s">
        <v>128</v>
      </c>
      <c r="L20" s="24">
        <f>CUBEVALUE("ThisWorkbookDataModel","[Measures].[TOTAL beløb]",Udsnit_DK_Time__År,Udsnit_DK_Time__Måned,Udsnit_Dato1)*1.25</f>
        <v>321.70147282258063</v>
      </c>
      <c r="M20" s="30"/>
      <c r="N20" s="11"/>
    </row>
    <row r="21" spans="2:14" x14ac:dyDescent="0.25">
      <c r="B21" s="11"/>
      <c r="C21" s="11"/>
      <c r="D21" s="11"/>
      <c r="E21" s="11"/>
      <c r="F21" s="11"/>
      <c r="G21" s="11"/>
      <c r="H21" s="11"/>
      <c r="I21" s="11"/>
      <c r="J21" s="11"/>
      <c r="K21" s="11"/>
      <c r="L21" s="11"/>
      <c r="M21" s="11"/>
      <c r="N21" s="11"/>
    </row>
  </sheetData>
  <mergeCells count="4">
    <mergeCell ref="J9:L9"/>
    <mergeCell ref="C4:M8"/>
    <mergeCell ref="C2:F3"/>
    <mergeCell ref="C9:H1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1F6CA-D534-4ACE-AF5E-D413CE72E2C0}">
  <sheetPr codeName="Ark4">
    <tabColor theme="4"/>
  </sheetPr>
  <dimension ref="B1:L10781"/>
  <sheetViews>
    <sheetView showGridLines="0" showRowColHeaders="0" workbookViewId="0">
      <extLst>
        <ext xmlns:xlsdti="http://schemas.microsoft.com/office/spreadsheetml/2023/showDataTypeIcons" uri="{77bfe23e-c014-4d31-8a63-9c772dbf06b6}">
          <xlsdti:showDataTypeIcons visible="0"/>
        </ext>
      </extLst>
    </sheetView>
  </sheetViews>
  <sheetFormatPr defaultRowHeight="15" x14ac:dyDescent="0.25"/>
  <cols>
    <col min="1" max="1" width="0.85546875" customWidth="1"/>
    <col min="2" max="2" width="18.28515625" style="47" bestFit="1" customWidth="1"/>
    <col min="3" max="3" width="13.85546875" bestFit="1" customWidth="1"/>
    <col min="4" max="4" width="24.7109375" style="50" bestFit="1" customWidth="1"/>
    <col min="5" max="5" width="15.85546875" style="50" bestFit="1" customWidth="1"/>
    <col min="6" max="6" width="15.5703125" style="50" bestFit="1" customWidth="1"/>
    <col min="7" max="7" width="22.140625" style="50" bestFit="1" customWidth="1"/>
    <col min="8" max="8" width="9.5703125" style="50" bestFit="1" customWidth="1"/>
    <col min="9" max="9" width="11.28515625" style="50" bestFit="1" customWidth="1"/>
    <col min="10" max="10" width="10" style="50" bestFit="1" customWidth="1"/>
    <col min="11" max="11" width="8" style="50" bestFit="1" customWidth="1"/>
    <col min="12" max="12" width="28.28515625" style="51" bestFit="1" customWidth="1"/>
    <col min="13" max="13" width="28.28515625" bestFit="1" customWidth="1"/>
    <col min="14" max="14" width="12.140625" bestFit="1" customWidth="1"/>
    <col min="15" max="15" width="34.7109375" bestFit="1" customWidth="1"/>
    <col min="16" max="16" width="18.85546875" bestFit="1" customWidth="1"/>
    <col min="17" max="17" width="18.28515625" bestFit="1" customWidth="1"/>
    <col min="18" max="18" width="28.5703125" bestFit="1" customWidth="1"/>
    <col min="19" max="19" width="14.85546875" bestFit="1" customWidth="1"/>
    <col min="20" max="20" width="36.28515625" bestFit="1" customWidth="1"/>
    <col min="21" max="21" width="26.85546875" bestFit="1" customWidth="1"/>
    <col min="22" max="22" width="32.42578125" bestFit="1" customWidth="1"/>
    <col min="23" max="23" width="22.42578125" bestFit="1" customWidth="1"/>
    <col min="24" max="24" width="18.28515625" bestFit="1" customWidth="1"/>
    <col min="25" max="25" width="20.42578125" bestFit="1" customWidth="1"/>
    <col min="26" max="26" width="18.85546875" bestFit="1" customWidth="1"/>
    <col min="27" max="27" width="19.42578125" bestFit="1" customWidth="1"/>
    <col min="28" max="28" width="12.42578125" bestFit="1" customWidth="1"/>
    <col min="29" max="64" width="19.7109375" bestFit="1" customWidth="1"/>
    <col min="65" max="65" width="11" bestFit="1" customWidth="1"/>
    <col min="66" max="88" width="15.85546875" bestFit="1" customWidth="1"/>
    <col min="89" max="89" width="10.7109375" bestFit="1" customWidth="1"/>
    <col min="90" max="112" width="15.85546875" bestFit="1" customWidth="1"/>
    <col min="113" max="113" width="10.7109375" bestFit="1" customWidth="1"/>
    <col min="114" max="136" width="15.85546875" bestFit="1" customWidth="1"/>
    <col min="137" max="137" width="10.7109375" bestFit="1" customWidth="1"/>
    <col min="138" max="160" width="15.85546875" bestFit="1" customWidth="1"/>
    <col min="161" max="161" width="10.7109375" bestFit="1" customWidth="1"/>
    <col min="162" max="184" width="15.85546875" bestFit="1" customWidth="1"/>
    <col min="185" max="185" width="10.7109375" bestFit="1" customWidth="1"/>
    <col min="186" max="208" width="15.85546875" bestFit="1" customWidth="1"/>
    <col min="209" max="209" width="10.7109375" bestFit="1" customWidth="1"/>
    <col min="210" max="232" width="15.85546875" bestFit="1" customWidth="1"/>
    <col min="233" max="233" width="10.7109375" bestFit="1" customWidth="1"/>
    <col min="234" max="256" width="15.85546875" bestFit="1" customWidth="1"/>
    <col min="257" max="257" width="10.7109375" bestFit="1" customWidth="1"/>
    <col min="258" max="280" width="15.85546875" bestFit="1" customWidth="1"/>
    <col min="281" max="281" width="10.7109375" bestFit="1" customWidth="1"/>
    <col min="282" max="304" width="15.85546875" bestFit="1" customWidth="1"/>
    <col min="305" max="305" width="10.7109375" bestFit="1" customWidth="1"/>
    <col min="306" max="328" width="15.85546875" bestFit="1" customWidth="1"/>
    <col min="329" max="329" width="10.7109375" bestFit="1" customWidth="1"/>
    <col min="330" max="352" width="15.85546875" bestFit="1" customWidth="1"/>
    <col min="353" max="353" width="10.7109375" bestFit="1" customWidth="1"/>
    <col min="354" max="376" width="15.85546875" bestFit="1" customWidth="1"/>
    <col min="377" max="377" width="10.7109375" bestFit="1" customWidth="1"/>
    <col min="378" max="400" width="15.85546875" bestFit="1" customWidth="1"/>
    <col min="401" max="401" width="10.7109375" bestFit="1" customWidth="1"/>
    <col min="402" max="424" width="15.85546875" bestFit="1" customWidth="1"/>
    <col min="425" max="425" width="10.7109375" bestFit="1" customWidth="1"/>
    <col min="426" max="448" width="15.85546875" bestFit="1" customWidth="1"/>
    <col min="449" max="449" width="10.7109375" bestFit="1" customWidth="1"/>
    <col min="450" max="472" width="15.85546875" bestFit="1" customWidth="1"/>
    <col min="473" max="473" width="10.7109375" bestFit="1" customWidth="1"/>
    <col min="474" max="496" width="15.85546875" bestFit="1" customWidth="1"/>
    <col min="497" max="497" width="10.7109375" bestFit="1" customWidth="1"/>
    <col min="498" max="520" width="15.85546875" bestFit="1" customWidth="1"/>
    <col min="521" max="521" width="10.7109375" bestFit="1" customWidth="1"/>
    <col min="522" max="544" width="15.85546875" bestFit="1" customWidth="1"/>
    <col min="545" max="545" width="10.7109375" bestFit="1" customWidth="1"/>
    <col min="546" max="568" width="15.85546875" bestFit="1" customWidth="1"/>
    <col min="569" max="569" width="10.7109375" bestFit="1" customWidth="1"/>
    <col min="570" max="592" width="15.85546875" bestFit="1" customWidth="1"/>
    <col min="593" max="593" width="10.7109375" bestFit="1" customWidth="1"/>
    <col min="594" max="616" width="15.85546875" bestFit="1" customWidth="1"/>
    <col min="617" max="617" width="10.7109375" bestFit="1" customWidth="1"/>
    <col min="618" max="640" width="15.85546875" bestFit="1" customWidth="1"/>
    <col min="641" max="641" width="10.7109375" bestFit="1" customWidth="1"/>
    <col min="642" max="664" width="15.85546875" bestFit="1" customWidth="1"/>
    <col min="665" max="665" width="10.7109375" bestFit="1" customWidth="1"/>
    <col min="666" max="688" width="15.85546875" bestFit="1" customWidth="1"/>
    <col min="689" max="689" width="10.7109375" bestFit="1" customWidth="1"/>
    <col min="690" max="712" width="15.85546875" bestFit="1" customWidth="1"/>
    <col min="713" max="713" width="10.7109375" bestFit="1" customWidth="1"/>
    <col min="714" max="736" width="15.85546875" bestFit="1" customWidth="1"/>
    <col min="737" max="737" width="10.7109375" bestFit="1" customWidth="1"/>
    <col min="738" max="760" width="15.85546875" bestFit="1" customWidth="1"/>
    <col min="761" max="761" width="10.7109375" bestFit="1" customWidth="1"/>
    <col min="762" max="784" width="15.85546875" bestFit="1" customWidth="1"/>
    <col min="785" max="785" width="10.7109375" bestFit="1" customWidth="1"/>
    <col min="786" max="808" width="15.85546875" bestFit="1" customWidth="1"/>
    <col min="809" max="809" width="10.7109375" bestFit="1" customWidth="1"/>
    <col min="810" max="832" width="15.85546875" bestFit="1" customWidth="1"/>
    <col min="833" max="833" width="10.7109375" bestFit="1" customWidth="1"/>
    <col min="834" max="856" width="15.85546875" bestFit="1" customWidth="1"/>
    <col min="857" max="857" width="10.7109375" bestFit="1" customWidth="1"/>
    <col min="858" max="880" width="15.85546875" bestFit="1" customWidth="1"/>
    <col min="881" max="881" width="10.7109375" bestFit="1" customWidth="1"/>
    <col min="882" max="904" width="15.85546875" bestFit="1" customWidth="1"/>
    <col min="905" max="905" width="10.7109375" bestFit="1" customWidth="1"/>
    <col min="906" max="928" width="15.85546875" bestFit="1" customWidth="1"/>
    <col min="929" max="929" width="10.7109375" bestFit="1" customWidth="1"/>
    <col min="930" max="952" width="15.85546875" bestFit="1" customWidth="1"/>
    <col min="953" max="953" width="10.7109375" bestFit="1" customWidth="1"/>
    <col min="954" max="976" width="15.85546875" bestFit="1" customWidth="1"/>
    <col min="977" max="977" width="10.7109375" bestFit="1" customWidth="1"/>
    <col min="978" max="1000" width="15.85546875" bestFit="1" customWidth="1"/>
    <col min="1001" max="1001" width="10.7109375" bestFit="1" customWidth="1"/>
    <col min="1002" max="1024" width="15.85546875" bestFit="1" customWidth="1"/>
    <col min="1025" max="1025" width="10.7109375" bestFit="1" customWidth="1"/>
    <col min="1026" max="1048" width="15.85546875" bestFit="1" customWidth="1"/>
    <col min="1049" max="1049" width="10.7109375" bestFit="1" customWidth="1"/>
    <col min="1050" max="1072" width="15.85546875" bestFit="1" customWidth="1"/>
    <col min="1073" max="1073" width="10.7109375" bestFit="1" customWidth="1"/>
    <col min="1074" max="1096" width="15.85546875" bestFit="1" customWidth="1"/>
    <col min="1097" max="1097" width="10.7109375" bestFit="1" customWidth="1"/>
    <col min="1098" max="1120" width="15.85546875" bestFit="1" customWidth="1"/>
    <col min="1121" max="1121" width="10.7109375" bestFit="1" customWidth="1"/>
    <col min="1122" max="1144" width="15.85546875" bestFit="1" customWidth="1"/>
    <col min="1145" max="1145" width="10.7109375" bestFit="1" customWidth="1"/>
    <col min="1146" max="1168" width="15.85546875" bestFit="1" customWidth="1"/>
    <col min="1169" max="1169" width="10.7109375" bestFit="1" customWidth="1"/>
    <col min="1170" max="1192" width="15.85546875" bestFit="1" customWidth="1"/>
    <col min="1193" max="1193" width="10.7109375" bestFit="1" customWidth="1"/>
    <col min="1194" max="1216" width="15.85546875" bestFit="1" customWidth="1"/>
    <col min="1217" max="1217" width="10.7109375" bestFit="1" customWidth="1"/>
    <col min="1218" max="1240" width="15.85546875" bestFit="1" customWidth="1"/>
    <col min="1241" max="1241" width="10.7109375" bestFit="1" customWidth="1"/>
    <col min="1242" max="1264" width="15.85546875" bestFit="1" customWidth="1"/>
    <col min="1265" max="1265" width="10.7109375" bestFit="1" customWidth="1"/>
    <col min="1266" max="1288" width="15.85546875" bestFit="1" customWidth="1"/>
    <col min="1289" max="1289" width="10.7109375" bestFit="1" customWidth="1"/>
    <col min="1290" max="1312" width="15.85546875" bestFit="1" customWidth="1"/>
    <col min="1313" max="1313" width="10.7109375" bestFit="1" customWidth="1"/>
    <col min="1314" max="1336" width="15.85546875" bestFit="1" customWidth="1"/>
    <col min="1337" max="1337" width="10.7109375" bestFit="1" customWidth="1"/>
    <col min="1338" max="1360" width="15.85546875" bestFit="1" customWidth="1"/>
    <col min="1361" max="1361" width="10.7109375" bestFit="1" customWidth="1"/>
    <col min="1362" max="1384" width="15.85546875" bestFit="1" customWidth="1"/>
    <col min="1385" max="1385" width="10.7109375" bestFit="1" customWidth="1"/>
    <col min="1386" max="1408" width="15.85546875" bestFit="1" customWidth="1"/>
    <col min="1409" max="1409" width="10.7109375" bestFit="1" customWidth="1"/>
    <col min="1410" max="1432" width="15.85546875" bestFit="1" customWidth="1"/>
    <col min="1433" max="1433" width="10.7109375" bestFit="1" customWidth="1"/>
    <col min="1434" max="1456" width="15.85546875" bestFit="1" customWidth="1"/>
    <col min="1457" max="1457" width="10.7109375" bestFit="1" customWidth="1"/>
    <col min="1458" max="1480" width="15.85546875" bestFit="1" customWidth="1"/>
    <col min="1481" max="1481" width="10.7109375" bestFit="1" customWidth="1"/>
    <col min="1482" max="1504" width="15.85546875" bestFit="1" customWidth="1"/>
    <col min="1505" max="1505" width="10.7109375" bestFit="1" customWidth="1"/>
    <col min="1506" max="1528" width="15.85546875" bestFit="1" customWidth="1"/>
    <col min="1529" max="1529" width="10.7109375" bestFit="1" customWidth="1"/>
    <col min="1530" max="1552" width="15.85546875" bestFit="1" customWidth="1"/>
    <col min="1553" max="1553" width="10.7109375" bestFit="1" customWidth="1"/>
    <col min="1554" max="1576" width="15.85546875" bestFit="1" customWidth="1"/>
    <col min="1577" max="1577" width="10.7109375" bestFit="1" customWidth="1"/>
    <col min="1578" max="1600" width="15.85546875" bestFit="1" customWidth="1"/>
    <col min="1601" max="1601" width="10.7109375" bestFit="1" customWidth="1"/>
    <col min="1602" max="1624" width="15.85546875" bestFit="1" customWidth="1"/>
    <col min="1625" max="1625" width="10.7109375" bestFit="1" customWidth="1"/>
    <col min="1626" max="1648" width="15.85546875" bestFit="1" customWidth="1"/>
    <col min="1649" max="1649" width="10.7109375" bestFit="1" customWidth="1"/>
    <col min="1650" max="1672" width="15.85546875" bestFit="1" customWidth="1"/>
    <col min="1673" max="1673" width="10.7109375" bestFit="1" customWidth="1"/>
    <col min="1674" max="1696" width="15.85546875" bestFit="1" customWidth="1"/>
    <col min="1697" max="1697" width="10.7109375" bestFit="1" customWidth="1"/>
    <col min="1698" max="1720" width="15.85546875" bestFit="1" customWidth="1"/>
    <col min="1721" max="1721" width="10.7109375" bestFit="1" customWidth="1"/>
    <col min="1722" max="1744" width="15.85546875" bestFit="1" customWidth="1"/>
    <col min="1745" max="1745" width="10.7109375" bestFit="1" customWidth="1"/>
    <col min="1746" max="1768" width="15.85546875" bestFit="1" customWidth="1"/>
    <col min="1769" max="1769" width="10.7109375" bestFit="1" customWidth="1"/>
    <col min="1770" max="1792" width="15.85546875" bestFit="1" customWidth="1"/>
    <col min="1793" max="1793" width="10.7109375" bestFit="1" customWidth="1"/>
    <col min="1794" max="1816" width="15.85546875" bestFit="1" customWidth="1"/>
    <col min="1817" max="1817" width="10.7109375" bestFit="1" customWidth="1"/>
    <col min="1818" max="1840" width="15.85546875" bestFit="1" customWidth="1"/>
    <col min="1841" max="1841" width="10.7109375" bestFit="1" customWidth="1"/>
    <col min="1842" max="1864" width="15.85546875" bestFit="1" customWidth="1"/>
    <col min="1865" max="1865" width="10.7109375" bestFit="1" customWidth="1"/>
    <col min="1866" max="1888" width="15.85546875" bestFit="1" customWidth="1"/>
    <col min="1889" max="1889" width="10.7109375" bestFit="1" customWidth="1"/>
    <col min="1890" max="1912" width="15.85546875" bestFit="1" customWidth="1"/>
    <col min="1913" max="1913" width="10.7109375" bestFit="1" customWidth="1"/>
    <col min="1914" max="1936" width="15.85546875" bestFit="1" customWidth="1"/>
    <col min="1937" max="1937" width="10.7109375" bestFit="1" customWidth="1"/>
    <col min="1938" max="1960" width="15.85546875" bestFit="1" customWidth="1"/>
    <col min="1961" max="1961" width="10.7109375" bestFit="1" customWidth="1"/>
    <col min="1962" max="1984" width="15.85546875" bestFit="1" customWidth="1"/>
    <col min="1985" max="1985" width="10.7109375" bestFit="1" customWidth="1"/>
    <col min="1986" max="2008" width="15.85546875" bestFit="1" customWidth="1"/>
    <col min="2009" max="2009" width="10.7109375" bestFit="1" customWidth="1"/>
    <col min="2010" max="2032" width="15.85546875" bestFit="1" customWidth="1"/>
    <col min="2033" max="2033" width="10.7109375" bestFit="1" customWidth="1"/>
    <col min="2034" max="2056" width="15.85546875" bestFit="1" customWidth="1"/>
    <col min="2057" max="2057" width="10.7109375" bestFit="1" customWidth="1"/>
    <col min="2058" max="2080" width="15.85546875" bestFit="1" customWidth="1"/>
    <col min="2081" max="2081" width="10.7109375" bestFit="1" customWidth="1"/>
    <col min="2082" max="2104" width="15.85546875" bestFit="1" customWidth="1"/>
    <col min="2105" max="2105" width="10.7109375" bestFit="1" customWidth="1"/>
    <col min="2106" max="2128" width="15.85546875" bestFit="1" customWidth="1"/>
    <col min="2129" max="2129" width="10.7109375" bestFit="1" customWidth="1"/>
    <col min="2130" max="2151" width="15.85546875" bestFit="1" customWidth="1"/>
    <col min="2152" max="2152" width="10.7109375" bestFit="1" customWidth="1"/>
    <col min="2153" max="2175" width="15.85546875" bestFit="1" customWidth="1"/>
    <col min="2176" max="2176" width="10.7109375" bestFit="1" customWidth="1"/>
    <col min="2177" max="2199" width="15.85546875" bestFit="1" customWidth="1"/>
    <col min="2200" max="2200" width="10.7109375" bestFit="1" customWidth="1"/>
    <col min="2201" max="2223" width="15.85546875" bestFit="1" customWidth="1"/>
    <col min="2224" max="2224" width="10.7109375" bestFit="1" customWidth="1"/>
    <col min="2225" max="2247" width="15.85546875" bestFit="1" customWidth="1"/>
    <col min="2248" max="2248" width="10.7109375" bestFit="1" customWidth="1"/>
    <col min="2249" max="2271" width="15.85546875" bestFit="1" customWidth="1"/>
    <col min="2272" max="2272" width="10.7109375" bestFit="1" customWidth="1"/>
    <col min="2273" max="2295" width="15.85546875" bestFit="1" customWidth="1"/>
    <col min="2296" max="2296" width="10.7109375" bestFit="1" customWidth="1"/>
    <col min="2297" max="2319" width="15.85546875" bestFit="1" customWidth="1"/>
    <col min="2320" max="2320" width="10.7109375" bestFit="1" customWidth="1"/>
    <col min="2321" max="2343" width="15.85546875" bestFit="1" customWidth="1"/>
    <col min="2344" max="2344" width="10.7109375" bestFit="1" customWidth="1"/>
    <col min="2345" max="2367" width="15.85546875" bestFit="1" customWidth="1"/>
    <col min="2368" max="2368" width="10.7109375" bestFit="1" customWidth="1"/>
    <col min="2369" max="2391" width="15.85546875" bestFit="1" customWidth="1"/>
    <col min="2392" max="2392" width="10.7109375" bestFit="1" customWidth="1"/>
    <col min="2393" max="2415" width="15.85546875" bestFit="1" customWidth="1"/>
    <col min="2416" max="2416" width="10.7109375" bestFit="1" customWidth="1"/>
    <col min="2417" max="2439" width="15.85546875" bestFit="1" customWidth="1"/>
    <col min="2440" max="2440" width="10.7109375" bestFit="1" customWidth="1"/>
    <col min="2441" max="2463" width="15.85546875" bestFit="1" customWidth="1"/>
    <col min="2464" max="2464" width="10.7109375" bestFit="1" customWidth="1"/>
    <col min="2465" max="2487" width="15.85546875" bestFit="1" customWidth="1"/>
    <col min="2488" max="2488" width="10.7109375" bestFit="1" customWidth="1"/>
    <col min="2489" max="2511" width="15.85546875" bestFit="1" customWidth="1"/>
    <col min="2512" max="2512" width="10.7109375" bestFit="1" customWidth="1"/>
    <col min="2513" max="2535" width="15.85546875" bestFit="1" customWidth="1"/>
    <col min="2536" max="2536" width="10.7109375" bestFit="1" customWidth="1"/>
    <col min="2537" max="2559" width="15.85546875" bestFit="1" customWidth="1"/>
    <col min="2560" max="2560" width="10.7109375" bestFit="1" customWidth="1"/>
    <col min="2561" max="2583" width="15.85546875" bestFit="1" customWidth="1"/>
    <col min="2584" max="2584" width="10.7109375" bestFit="1" customWidth="1"/>
    <col min="2585" max="2607" width="15.85546875" bestFit="1" customWidth="1"/>
    <col min="2608" max="2608" width="10.7109375" bestFit="1" customWidth="1"/>
    <col min="2609" max="2631" width="15.85546875" bestFit="1" customWidth="1"/>
    <col min="2632" max="2632" width="10.7109375" bestFit="1" customWidth="1"/>
    <col min="2633" max="2655" width="15.85546875" bestFit="1" customWidth="1"/>
    <col min="2656" max="2656" width="10.7109375" bestFit="1" customWidth="1"/>
    <col min="2657" max="2679" width="15.85546875" bestFit="1" customWidth="1"/>
    <col min="2680" max="2680" width="10.7109375" bestFit="1" customWidth="1"/>
    <col min="2681" max="2703" width="15.85546875" bestFit="1" customWidth="1"/>
    <col min="2704" max="2704" width="10.7109375" bestFit="1" customWidth="1"/>
    <col min="2705" max="2727" width="15.85546875" bestFit="1" customWidth="1"/>
    <col min="2728" max="2728" width="10.7109375" bestFit="1" customWidth="1"/>
    <col min="2729" max="2751" width="15.85546875" bestFit="1" customWidth="1"/>
    <col min="2752" max="2752" width="10.7109375" bestFit="1" customWidth="1"/>
    <col min="2753" max="2775" width="15.85546875" bestFit="1" customWidth="1"/>
    <col min="2776" max="2776" width="10.7109375" bestFit="1" customWidth="1"/>
    <col min="2777" max="2799" width="15.85546875" bestFit="1" customWidth="1"/>
    <col min="2800" max="2800" width="10.7109375" bestFit="1" customWidth="1"/>
    <col min="2801" max="2823" width="15.85546875" bestFit="1" customWidth="1"/>
    <col min="2824" max="2824" width="10.7109375" bestFit="1" customWidth="1"/>
    <col min="2825" max="2847" width="15.85546875" bestFit="1" customWidth="1"/>
    <col min="2848" max="2848" width="10.7109375" bestFit="1" customWidth="1"/>
    <col min="2849" max="2871" width="15.85546875" bestFit="1" customWidth="1"/>
    <col min="2872" max="2872" width="10.7109375" bestFit="1" customWidth="1"/>
    <col min="2873" max="2895" width="15.85546875" bestFit="1" customWidth="1"/>
    <col min="2896" max="2896" width="10.7109375" bestFit="1" customWidth="1"/>
    <col min="2897" max="2919" width="15.85546875" bestFit="1" customWidth="1"/>
    <col min="2920" max="2920" width="10.7109375" bestFit="1" customWidth="1"/>
    <col min="2921" max="2943" width="15.85546875" bestFit="1" customWidth="1"/>
    <col min="2944" max="2944" width="10.7109375" bestFit="1" customWidth="1"/>
    <col min="2945" max="2967" width="15.85546875" bestFit="1" customWidth="1"/>
    <col min="2968" max="2968" width="10.7109375" bestFit="1" customWidth="1"/>
    <col min="2969" max="2991" width="15.85546875" bestFit="1" customWidth="1"/>
    <col min="2992" max="2992" width="10.7109375" bestFit="1" customWidth="1"/>
    <col min="2993" max="3015" width="15.85546875" bestFit="1" customWidth="1"/>
    <col min="3016" max="3016" width="10.7109375" bestFit="1" customWidth="1"/>
    <col min="3017" max="3039" width="15.85546875" bestFit="1" customWidth="1"/>
    <col min="3040" max="3040" width="10.7109375" bestFit="1" customWidth="1"/>
    <col min="3041" max="3063" width="15.85546875" bestFit="1" customWidth="1"/>
    <col min="3064" max="3064" width="10.7109375" bestFit="1" customWidth="1"/>
    <col min="3065" max="3087" width="15.85546875" bestFit="1" customWidth="1"/>
    <col min="3088" max="3088" width="10.7109375" bestFit="1" customWidth="1"/>
    <col min="3089" max="3111" width="15.85546875" bestFit="1" customWidth="1"/>
    <col min="3112" max="3112" width="10.7109375" bestFit="1" customWidth="1"/>
    <col min="3113" max="3135" width="15.85546875" bestFit="1" customWidth="1"/>
    <col min="3136" max="3136" width="10.7109375" bestFit="1" customWidth="1"/>
    <col min="3137" max="3159" width="15.85546875" bestFit="1" customWidth="1"/>
    <col min="3160" max="3160" width="10.7109375" bestFit="1" customWidth="1"/>
    <col min="3161" max="3183" width="15.85546875" bestFit="1" customWidth="1"/>
    <col min="3184" max="3184" width="10.7109375" bestFit="1" customWidth="1"/>
    <col min="3185" max="3207" width="15.85546875" bestFit="1" customWidth="1"/>
    <col min="3208" max="3208" width="10.7109375" bestFit="1" customWidth="1"/>
    <col min="3209" max="3231" width="15.85546875" bestFit="1" customWidth="1"/>
    <col min="3232" max="3232" width="10.7109375" bestFit="1" customWidth="1"/>
    <col min="3233" max="3255" width="15.85546875" bestFit="1" customWidth="1"/>
    <col min="3256" max="3256" width="10.7109375" bestFit="1" customWidth="1"/>
    <col min="3257" max="3279" width="15.85546875" bestFit="1" customWidth="1"/>
    <col min="3280" max="3280" width="10.7109375" bestFit="1" customWidth="1"/>
    <col min="3281" max="3303" width="15.85546875" bestFit="1" customWidth="1"/>
    <col min="3304" max="3304" width="10.7109375" bestFit="1" customWidth="1"/>
    <col min="3305" max="3327" width="15.85546875" bestFit="1" customWidth="1"/>
    <col min="3328" max="3328" width="10.7109375" bestFit="1" customWidth="1"/>
    <col min="3329" max="3351" width="15.85546875" bestFit="1" customWidth="1"/>
    <col min="3352" max="3352" width="10.7109375" bestFit="1" customWidth="1"/>
    <col min="3353" max="3375" width="15.85546875" bestFit="1" customWidth="1"/>
    <col min="3376" max="3376" width="10.7109375" bestFit="1" customWidth="1"/>
    <col min="3377" max="3399" width="15.85546875" bestFit="1" customWidth="1"/>
    <col min="3400" max="3400" width="10.7109375" bestFit="1" customWidth="1"/>
    <col min="3401" max="3423" width="15.85546875" bestFit="1" customWidth="1"/>
    <col min="3424" max="3424" width="10.7109375" bestFit="1" customWidth="1"/>
    <col min="3425" max="3447" width="15.85546875" bestFit="1" customWidth="1"/>
    <col min="3448" max="3448" width="10.7109375" bestFit="1" customWidth="1"/>
    <col min="3449" max="3471" width="15.85546875" bestFit="1" customWidth="1"/>
    <col min="3472" max="3472" width="10.7109375" bestFit="1" customWidth="1"/>
    <col min="3473" max="3495" width="15.85546875" bestFit="1" customWidth="1"/>
    <col min="3496" max="3496" width="10.7109375" bestFit="1" customWidth="1"/>
    <col min="3497" max="3519" width="15.85546875" bestFit="1" customWidth="1"/>
    <col min="3520" max="3520" width="10.7109375" bestFit="1" customWidth="1"/>
    <col min="3521" max="3543" width="15.85546875" bestFit="1" customWidth="1"/>
    <col min="3544" max="3544" width="10.7109375" bestFit="1" customWidth="1"/>
    <col min="3545" max="3567" width="15.85546875" bestFit="1" customWidth="1"/>
    <col min="3568" max="3568" width="10.7109375" bestFit="1" customWidth="1"/>
    <col min="3569" max="3591" width="15.85546875" bestFit="1" customWidth="1"/>
    <col min="3592" max="3592" width="10.7109375" bestFit="1" customWidth="1"/>
    <col min="3593" max="3615" width="15.85546875" bestFit="1" customWidth="1"/>
    <col min="3616" max="3616" width="10.7109375" bestFit="1" customWidth="1"/>
    <col min="3617" max="3639" width="15.85546875" bestFit="1" customWidth="1"/>
    <col min="3640" max="3640" width="10.7109375" bestFit="1" customWidth="1"/>
    <col min="3641" max="3663" width="15.85546875" bestFit="1" customWidth="1"/>
    <col min="3664" max="3664" width="10.7109375" bestFit="1" customWidth="1"/>
    <col min="3665" max="3687" width="15.85546875" bestFit="1" customWidth="1"/>
    <col min="3688" max="3688" width="10.7109375" bestFit="1" customWidth="1"/>
    <col min="3689" max="3711" width="15.85546875" bestFit="1" customWidth="1"/>
    <col min="3712" max="3712" width="10.7109375" bestFit="1" customWidth="1"/>
    <col min="3713" max="3735" width="15.85546875" bestFit="1" customWidth="1"/>
    <col min="3736" max="3736" width="10.7109375" bestFit="1" customWidth="1"/>
    <col min="3737" max="3759" width="15.85546875" bestFit="1" customWidth="1"/>
    <col min="3760" max="3760" width="10.7109375" bestFit="1" customWidth="1"/>
    <col min="3761" max="3783" width="15.85546875" bestFit="1" customWidth="1"/>
    <col min="3784" max="3784" width="10.7109375" bestFit="1" customWidth="1"/>
    <col min="3785" max="3807" width="15.85546875" bestFit="1" customWidth="1"/>
    <col min="3808" max="3808" width="10.7109375" bestFit="1" customWidth="1"/>
    <col min="3809" max="3831" width="15.85546875" bestFit="1" customWidth="1"/>
    <col min="3832" max="3832" width="10.7109375" bestFit="1" customWidth="1"/>
    <col min="3833" max="3855" width="15.85546875" bestFit="1" customWidth="1"/>
    <col min="3856" max="3856" width="10.7109375" bestFit="1" customWidth="1"/>
    <col min="3857" max="3879" width="15.85546875" bestFit="1" customWidth="1"/>
    <col min="3880" max="3880" width="10.7109375" bestFit="1" customWidth="1"/>
    <col min="3881" max="3903" width="15.85546875" bestFit="1" customWidth="1"/>
    <col min="3904" max="3904" width="10.7109375" bestFit="1" customWidth="1"/>
    <col min="3905" max="3927" width="15.85546875" bestFit="1" customWidth="1"/>
    <col min="3928" max="3928" width="10.7109375" bestFit="1" customWidth="1"/>
    <col min="3929" max="3951" width="15.85546875" bestFit="1" customWidth="1"/>
    <col min="3952" max="3952" width="10.7109375" bestFit="1" customWidth="1"/>
    <col min="3953" max="3975" width="15.85546875" bestFit="1" customWidth="1"/>
    <col min="3976" max="3976" width="10.7109375" bestFit="1" customWidth="1"/>
    <col min="3977" max="3999" width="15.85546875" bestFit="1" customWidth="1"/>
    <col min="4000" max="4000" width="10.7109375" bestFit="1" customWidth="1"/>
    <col min="4001" max="4023" width="15.85546875" bestFit="1" customWidth="1"/>
    <col min="4024" max="4024" width="10.7109375" bestFit="1" customWidth="1"/>
    <col min="4025" max="4047" width="15.85546875" bestFit="1" customWidth="1"/>
    <col min="4048" max="4048" width="10.7109375" bestFit="1" customWidth="1"/>
    <col min="4049" max="4071" width="15.85546875" bestFit="1" customWidth="1"/>
    <col min="4072" max="4072" width="10.7109375" bestFit="1" customWidth="1"/>
    <col min="4073" max="4095" width="15.85546875" bestFit="1" customWidth="1"/>
    <col min="4096" max="4096" width="10.7109375" bestFit="1" customWidth="1"/>
    <col min="4097" max="4119" width="15.85546875" bestFit="1" customWidth="1"/>
    <col min="4120" max="4120" width="10.7109375" bestFit="1" customWidth="1"/>
    <col min="4121" max="4143" width="15.85546875" bestFit="1" customWidth="1"/>
    <col min="4144" max="4144" width="10.7109375" bestFit="1" customWidth="1"/>
    <col min="4145" max="4167" width="15.85546875" bestFit="1" customWidth="1"/>
    <col min="4168" max="4168" width="10.7109375" bestFit="1" customWidth="1"/>
    <col min="4169" max="4191" width="15.85546875" bestFit="1" customWidth="1"/>
    <col min="4192" max="4192" width="10.7109375" bestFit="1" customWidth="1"/>
    <col min="4193" max="4215" width="15.85546875" bestFit="1" customWidth="1"/>
    <col min="4216" max="4216" width="10.7109375" bestFit="1" customWidth="1"/>
    <col min="4217" max="4239" width="15.85546875" bestFit="1" customWidth="1"/>
    <col min="4240" max="4240" width="10.7109375" bestFit="1" customWidth="1"/>
    <col min="4241" max="4263" width="15.85546875" bestFit="1" customWidth="1"/>
    <col min="4264" max="4264" width="10.7109375" bestFit="1" customWidth="1"/>
    <col min="4265" max="4287" width="15.85546875" bestFit="1" customWidth="1"/>
    <col min="4288" max="4288" width="10.7109375" bestFit="1" customWidth="1"/>
    <col min="4289" max="4311" width="15.85546875" bestFit="1" customWidth="1"/>
    <col min="4312" max="4312" width="10.7109375" bestFit="1" customWidth="1"/>
    <col min="4313" max="4335" width="15.85546875" bestFit="1" customWidth="1"/>
    <col min="4336" max="4336" width="10.7109375" bestFit="1" customWidth="1"/>
    <col min="4337" max="4359" width="15.85546875" bestFit="1" customWidth="1"/>
    <col min="4360" max="4360" width="10.7109375" bestFit="1" customWidth="1"/>
    <col min="4361" max="4383" width="15.85546875" bestFit="1" customWidth="1"/>
    <col min="4384" max="4384" width="10.7109375" bestFit="1" customWidth="1"/>
    <col min="4385" max="4407" width="15.85546875" bestFit="1" customWidth="1"/>
    <col min="4408" max="4408" width="10.7109375" bestFit="1" customWidth="1"/>
    <col min="4409" max="4431" width="15.85546875" bestFit="1" customWidth="1"/>
    <col min="4432" max="4432" width="10.7109375" bestFit="1" customWidth="1"/>
    <col min="4433" max="4455" width="15.85546875" bestFit="1" customWidth="1"/>
    <col min="4456" max="4456" width="10.7109375" bestFit="1" customWidth="1"/>
    <col min="4457" max="4479" width="15.85546875" bestFit="1" customWidth="1"/>
    <col min="4480" max="4480" width="10.7109375" bestFit="1" customWidth="1"/>
    <col min="4481" max="4503" width="15.85546875" bestFit="1" customWidth="1"/>
    <col min="4504" max="4504" width="10.7109375" bestFit="1" customWidth="1"/>
    <col min="4505" max="4527" width="15.85546875" bestFit="1" customWidth="1"/>
    <col min="4528" max="4528" width="10.7109375" bestFit="1" customWidth="1"/>
    <col min="4529" max="4551" width="15.85546875" bestFit="1" customWidth="1"/>
    <col min="4552" max="4552" width="10.7109375" bestFit="1" customWidth="1"/>
    <col min="4553" max="4575" width="15.85546875" bestFit="1" customWidth="1"/>
    <col min="4576" max="4576" width="10.7109375" bestFit="1" customWidth="1"/>
    <col min="4577" max="4599" width="15.85546875" bestFit="1" customWidth="1"/>
    <col min="4600" max="4600" width="10.7109375" bestFit="1" customWidth="1"/>
    <col min="4601" max="4623" width="15.85546875" bestFit="1" customWidth="1"/>
    <col min="4624" max="4624" width="10.7109375" bestFit="1" customWidth="1"/>
    <col min="4625" max="4647" width="15.85546875" bestFit="1" customWidth="1"/>
    <col min="4648" max="4648" width="10.7109375" bestFit="1" customWidth="1"/>
    <col min="4649" max="4671" width="15.85546875" bestFit="1" customWidth="1"/>
    <col min="4672" max="4672" width="10.7109375" bestFit="1" customWidth="1"/>
    <col min="4673" max="4695" width="15.85546875" bestFit="1" customWidth="1"/>
    <col min="4696" max="4696" width="10.7109375" bestFit="1" customWidth="1"/>
    <col min="4697" max="4719" width="15.85546875" bestFit="1" customWidth="1"/>
    <col min="4720" max="4720" width="10.7109375" bestFit="1" customWidth="1"/>
    <col min="4721" max="4743" width="15.85546875" bestFit="1" customWidth="1"/>
    <col min="4744" max="4744" width="10.7109375" bestFit="1" customWidth="1"/>
    <col min="4745" max="4767" width="15.85546875" bestFit="1" customWidth="1"/>
    <col min="4768" max="4768" width="10.7109375" bestFit="1" customWidth="1"/>
    <col min="4769" max="4791" width="15.85546875" bestFit="1" customWidth="1"/>
    <col min="4792" max="4792" width="10.7109375" bestFit="1" customWidth="1"/>
    <col min="4793" max="4815" width="15.85546875" bestFit="1" customWidth="1"/>
    <col min="4816" max="4816" width="10.7109375" bestFit="1" customWidth="1"/>
    <col min="4817" max="4839" width="15.85546875" bestFit="1" customWidth="1"/>
    <col min="4840" max="4840" width="10.7109375" bestFit="1" customWidth="1"/>
    <col min="4841" max="4863" width="15.85546875" bestFit="1" customWidth="1"/>
    <col min="4864" max="4864" width="10.7109375" bestFit="1" customWidth="1"/>
    <col min="4865" max="4887" width="15.85546875" bestFit="1" customWidth="1"/>
    <col min="4888" max="4888" width="10.7109375" bestFit="1" customWidth="1"/>
    <col min="4889" max="4911" width="15.85546875" bestFit="1" customWidth="1"/>
    <col min="4912" max="4912" width="10.7109375" bestFit="1" customWidth="1"/>
    <col min="4913" max="4935" width="15.85546875" bestFit="1" customWidth="1"/>
    <col min="4936" max="4936" width="10.7109375" bestFit="1" customWidth="1"/>
    <col min="4937" max="4959" width="15.85546875" bestFit="1" customWidth="1"/>
    <col min="4960" max="4960" width="10.7109375" bestFit="1" customWidth="1"/>
    <col min="4961" max="4983" width="15.85546875" bestFit="1" customWidth="1"/>
    <col min="4984" max="4984" width="10.7109375" bestFit="1" customWidth="1"/>
    <col min="4985" max="5007" width="15.85546875" bestFit="1" customWidth="1"/>
    <col min="5008" max="5008" width="10.7109375" bestFit="1" customWidth="1"/>
    <col min="5009" max="5031" width="15.85546875" bestFit="1" customWidth="1"/>
    <col min="5032" max="5032" width="10.7109375" bestFit="1" customWidth="1"/>
    <col min="5033" max="5055" width="15.85546875" bestFit="1" customWidth="1"/>
    <col min="5056" max="5056" width="10.7109375" bestFit="1" customWidth="1"/>
    <col min="5057" max="5079" width="15.85546875" bestFit="1" customWidth="1"/>
    <col min="5080" max="5080" width="10.7109375" bestFit="1" customWidth="1"/>
    <col min="5081" max="5103" width="15.85546875" bestFit="1" customWidth="1"/>
    <col min="5104" max="5104" width="10.7109375" bestFit="1" customWidth="1"/>
    <col min="5105" max="5127" width="15.85546875" bestFit="1" customWidth="1"/>
    <col min="5128" max="5128" width="10.7109375" bestFit="1" customWidth="1"/>
    <col min="5129" max="5151" width="15.85546875" bestFit="1" customWidth="1"/>
    <col min="5152" max="5152" width="10.7109375" bestFit="1" customWidth="1"/>
    <col min="5153" max="5175" width="15.85546875" bestFit="1" customWidth="1"/>
    <col min="5176" max="5176" width="10.7109375" bestFit="1" customWidth="1"/>
    <col min="5177" max="5199" width="15.85546875" bestFit="1" customWidth="1"/>
    <col min="5200" max="5200" width="10.7109375" bestFit="1" customWidth="1"/>
    <col min="5201" max="5223" width="15.85546875" bestFit="1" customWidth="1"/>
    <col min="5224" max="5224" width="10.7109375" bestFit="1" customWidth="1"/>
    <col min="5225" max="5247" width="15.85546875" bestFit="1" customWidth="1"/>
    <col min="5248" max="5248" width="10.7109375" bestFit="1" customWidth="1"/>
    <col min="5249" max="5271" width="15.85546875" bestFit="1" customWidth="1"/>
    <col min="5272" max="5272" width="10.7109375" bestFit="1" customWidth="1"/>
    <col min="5273" max="5295" width="15.85546875" bestFit="1" customWidth="1"/>
    <col min="5296" max="5296" width="10.7109375" bestFit="1" customWidth="1"/>
    <col min="5297" max="5319" width="15.85546875" bestFit="1" customWidth="1"/>
    <col min="5320" max="5320" width="10.7109375" bestFit="1" customWidth="1"/>
    <col min="5321" max="5343" width="15.85546875" bestFit="1" customWidth="1"/>
    <col min="5344" max="5344" width="10.7109375" bestFit="1" customWidth="1"/>
    <col min="5345" max="5367" width="15.85546875" bestFit="1" customWidth="1"/>
    <col min="5368" max="5368" width="10.7109375" bestFit="1" customWidth="1"/>
    <col min="5369" max="5391" width="15.85546875" bestFit="1" customWidth="1"/>
    <col min="5392" max="5392" width="10.7109375" bestFit="1" customWidth="1"/>
    <col min="5393" max="5415" width="15.85546875" bestFit="1" customWidth="1"/>
    <col min="5416" max="5416" width="10.7109375" bestFit="1" customWidth="1"/>
    <col min="5417" max="5439" width="15.85546875" bestFit="1" customWidth="1"/>
    <col min="5440" max="5440" width="10.7109375" bestFit="1" customWidth="1"/>
    <col min="5441" max="5463" width="15.85546875" bestFit="1" customWidth="1"/>
    <col min="5464" max="5464" width="10.7109375" bestFit="1" customWidth="1"/>
    <col min="5465" max="5487" width="15.85546875" bestFit="1" customWidth="1"/>
    <col min="5488" max="5488" width="10.7109375" bestFit="1" customWidth="1"/>
    <col min="5489" max="5511" width="15.85546875" bestFit="1" customWidth="1"/>
    <col min="5512" max="5512" width="10.7109375" bestFit="1" customWidth="1"/>
    <col min="5513" max="5535" width="15.85546875" bestFit="1" customWidth="1"/>
    <col min="5536" max="5536" width="10.7109375" bestFit="1" customWidth="1"/>
    <col min="5537" max="5559" width="15.85546875" bestFit="1" customWidth="1"/>
    <col min="5560" max="5560" width="10.7109375" bestFit="1" customWidth="1"/>
    <col min="5561" max="5583" width="15.85546875" bestFit="1" customWidth="1"/>
    <col min="5584" max="5584" width="10.7109375" bestFit="1" customWidth="1"/>
    <col min="5585" max="5607" width="15.85546875" bestFit="1" customWidth="1"/>
    <col min="5608" max="5608" width="10.7109375" bestFit="1" customWidth="1"/>
    <col min="5609" max="5631" width="15.85546875" bestFit="1" customWidth="1"/>
    <col min="5632" max="5632" width="10.7109375" bestFit="1" customWidth="1"/>
    <col min="5633" max="5655" width="15.85546875" bestFit="1" customWidth="1"/>
    <col min="5656" max="5656" width="10.7109375" bestFit="1" customWidth="1"/>
    <col min="5657" max="5679" width="15.85546875" bestFit="1" customWidth="1"/>
    <col min="5680" max="5680" width="10.7109375" bestFit="1" customWidth="1"/>
    <col min="5681" max="5703" width="15.85546875" bestFit="1" customWidth="1"/>
    <col min="5704" max="5704" width="10.7109375" bestFit="1" customWidth="1"/>
    <col min="5705" max="5727" width="15.85546875" bestFit="1" customWidth="1"/>
    <col min="5728" max="5728" width="10.7109375" bestFit="1" customWidth="1"/>
    <col min="5729" max="5751" width="15.85546875" bestFit="1" customWidth="1"/>
    <col min="5752" max="5752" width="10.7109375" bestFit="1" customWidth="1"/>
    <col min="5753" max="5775" width="15.85546875" bestFit="1" customWidth="1"/>
    <col min="5776" max="5776" width="10.7109375" bestFit="1" customWidth="1"/>
    <col min="5777" max="5799" width="15.85546875" bestFit="1" customWidth="1"/>
    <col min="5800" max="5800" width="10.7109375" bestFit="1" customWidth="1"/>
    <col min="5801" max="5823" width="15.85546875" bestFit="1" customWidth="1"/>
    <col min="5824" max="5824" width="10.7109375" bestFit="1" customWidth="1"/>
    <col min="5825" max="5847" width="15.85546875" bestFit="1" customWidth="1"/>
    <col min="5848" max="5848" width="10.7109375" bestFit="1" customWidth="1"/>
    <col min="5849" max="5871" width="15.85546875" bestFit="1" customWidth="1"/>
    <col min="5872" max="5872" width="10.7109375" bestFit="1" customWidth="1"/>
    <col min="5873" max="5895" width="15.85546875" bestFit="1" customWidth="1"/>
    <col min="5896" max="5896" width="10.7109375" bestFit="1" customWidth="1"/>
    <col min="5897" max="5919" width="15.85546875" bestFit="1" customWidth="1"/>
    <col min="5920" max="5920" width="10.7109375" bestFit="1" customWidth="1"/>
    <col min="5921" max="5943" width="15.85546875" bestFit="1" customWidth="1"/>
    <col min="5944" max="5944" width="10.7109375" bestFit="1" customWidth="1"/>
    <col min="5945" max="5967" width="15.85546875" bestFit="1" customWidth="1"/>
    <col min="5968" max="5968" width="10.7109375" bestFit="1" customWidth="1"/>
    <col min="5969" max="5991" width="15.85546875" bestFit="1" customWidth="1"/>
    <col min="5992" max="5992" width="10.7109375" bestFit="1" customWidth="1"/>
    <col min="5993" max="6015" width="15.85546875" bestFit="1" customWidth="1"/>
    <col min="6016" max="6016" width="10.7109375" bestFit="1" customWidth="1"/>
    <col min="6017" max="6039" width="15.85546875" bestFit="1" customWidth="1"/>
    <col min="6040" max="6040" width="10.7109375" bestFit="1" customWidth="1"/>
    <col min="6041" max="6063" width="15.85546875" bestFit="1" customWidth="1"/>
    <col min="6064" max="6064" width="10.7109375" bestFit="1" customWidth="1"/>
    <col min="6065" max="6087" width="15.85546875" bestFit="1" customWidth="1"/>
    <col min="6088" max="6088" width="10.7109375" bestFit="1" customWidth="1"/>
    <col min="6089" max="6111" width="15.85546875" bestFit="1" customWidth="1"/>
    <col min="6112" max="6112" width="10.7109375" bestFit="1" customWidth="1"/>
    <col min="6113" max="6135" width="15.85546875" bestFit="1" customWidth="1"/>
    <col min="6136" max="6136" width="10.7109375" bestFit="1" customWidth="1"/>
    <col min="6137" max="6159" width="15.85546875" bestFit="1" customWidth="1"/>
    <col min="6160" max="6160" width="10.7109375" bestFit="1" customWidth="1"/>
    <col min="6161" max="6183" width="15.85546875" bestFit="1" customWidth="1"/>
    <col min="6184" max="6184" width="10.7109375" bestFit="1" customWidth="1"/>
    <col min="6185" max="6207" width="15.85546875" bestFit="1" customWidth="1"/>
    <col min="6208" max="6208" width="10.7109375" bestFit="1" customWidth="1"/>
    <col min="6209" max="6231" width="15.85546875" bestFit="1" customWidth="1"/>
    <col min="6232" max="6232" width="10.7109375" bestFit="1" customWidth="1"/>
    <col min="6233" max="6255" width="15.85546875" bestFit="1" customWidth="1"/>
    <col min="6256" max="6256" width="10.7109375" bestFit="1" customWidth="1"/>
    <col min="6257" max="6279" width="15.85546875" bestFit="1" customWidth="1"/>
    <col min="6280" max="6280" width="10.7109375" bestFit="1" customWidth="1"/>
    <col min="6281" max="6303" width="15.85546875" bestFit="1" customWidth="1"/>
    <col min="6304" max="6304" width="10.7109375" bestFit="1" customWidth="1"/>
    <col min="6305" max="6327" width="15.85546875" bestFit="1" customWidth="1"/>
    <col min="6328" max="6328" width="10.7109375" bestFit="1" customWidth="1"/>
    <col min="6329" max="6351" width="15.85546875" bestFit="1" customWidth="1"/>
    <col min="6352" max="6352" width="10.7109375" bestFit="1" customWidth="1"/>
    <col min="6353" max="6375" width="15.85546875" bestFit="1" customWidth="1"/>
    <col min="6376" max="6376" width="10.7109375" bestFit="1" customWidth="1"/>
    <col min="6377" max="6399" width="15.85546875" bestFit="1" customWidth="1"/>
    <col min="6400" max="6400" width="10.7109375" bestFit="1" customWidth="1"/>
    <col min="6401" max="6423" width="15.85546875" bestFit="1" customWidth="1"/>
    <col min="6424" max="6424" width="10.7109375" bestFit="1" customWidth="1"/>
    <col min="6425" max="6447" width="15.85546875" bestFit="1" customWidth="1"/>
    <col min="6448" max="6448" width="10.7109375" bestFit="1" customWidth="1"/>
    <col min="6449" max="6471" width="15.85546875" bestFit="1" customWidth="1"/>
    <col min="6472" max="6472" width="10.7109375" bestFit="1" customWidth="1"/>
    <col min="6473" max="6495" width="15.85546875" bestFit="1" customWidth="1"/>
    <col min="6496" max="6496" width="10.7109375" bestFit="1" customWidth="1"/>
    <col min="6497" max="6519" width="15.85546875" bestFit="1" customWidth="1"/>
    <col min="6520" max="6520" width="10.7109375" bestFit="1" customWidth="1"/>
    <col min="6521" max="6543" width="15.85546875" bestFit="1" customWidth="1"/>
    <col min="6544" max="6544" width="10.7109375" bestFit="1" customWidth="1"/>
    <col min="6545" max="6567" width="15.85546875" bestFit="1" customWidth="1"/>
    <col min="6568" max="6568" width="10.7109375" bestFit="1" customWidth="1"/>
    <col min="6569" max="6591" width="15.85546875" bestFit="1" customWidth="1"/>
    <col min="6592" max="6592" width="10.7109375" bestFit="1" customWidth="1"/>
    <col min="6593" max="6615" width="15.85546875" bestFit="1" customWidth="1"/>
    <col min="6616" max="6616" width="10.7109375" bestFit="1" customWidth="1"/>
    <col min="6617" max="6639" width="15.85546875" bestFit="1" customWidth="1"/>
    <col min="6640" max="6640" width="10.7109375" bestFit="1" customWidth="1"/>
    <col min="6641" max="6663" width="15.85546875" bestFit="1" customWidth="1"/>
    <col min="6664" max="6664" width="10.7109375" bestFit="1" customWidth="1"/>
    <col min="6665" max="6687" width="15.85546875" bestFit="1" customWidth="1"/>
    <col min="6688" max="6688" width="10.7109375" bestFit="1" customWidth="1"/>
    <col min="6689" max="6711" width="15.85546875" bestFit="1" customWidth="1"/>
    <col min="6712" max="6712" width="10.7109375" bestFit="1" customWidth="1"/>
    <col min="6713" max="6735" width="15.85546875" bestFit="1" customWidth="1"/>
    <col min="6736" max="6736" width="10.7109375" bestFit="1" customWidth="1"/>
    <col min="6737" max="6759" width="15.85546875" bestFit="1" customWidth="1"/>
    <col min="6760" max="6760" width="10.7109375" bestFit="1" customWidth="1"/>
    <col min="6761" max="6783" width="15.85546875" bestFit="1" customWidth="1"/>
    <col min="6784" max="6784" width="10.7109375" bestFit="1" customWidth="1"/>
    <col min="6785" max="6807" width="15.85546875" bestFit="1" customWidth="1"/>
    <col min="6808" max="6808" width="10.7109375" bestFit="1" customWidth="1"/>
    <col min="6809" max="6831" width="15.85546875" bestFit="1" customWidth="1"/>
    <col min="6832" max="6832" width="10.7109375" bestFit="1" customWidth="1"/>
    <col min="6833" max="6855" width="15.85546875" bestFit="1" customWidth="1"/>
    <col min="6856" max="6856" width="10.7109375" bestFit="1" customWidth="1"/>
    <col min="6857" max="6879" width="15.85546875" bestFit="1" customWidth="1"/>
    <col min="6880" max="6880" width="10.7109375" bestFit="1" customWidth="1"/>
    <col min="6881" max="6903" width="15.85546875" bestFit="1" customWidth="1"/>
    <col min="6904" max="6904" width="10.7109375" bestFit="1" customWidth="1"/>
    <col min="6905" max="6927" width="15.85546875" bestFit="1" customWidth="1"/>
    <col min="6928" max="6928" width="10.7109375" bestFit="1" customWidth="1"/>
    <col min="6929" max="6951" width="15.85546875" bestFit="1" customWidth="1"/>
    <col min="6952" max="6952" width="10.7109375" bestFit="1" customWidth="1"/>
    <col min="6953" max="6975" width="15.85546875" bestFit="1" customWidth="1"/>
    <col min="6976" max="6976" width="10.7109375" bestFit="1" customWidth="1"/>
    <col min="6977" max="6999" width="15.85546875" bestFit="1" customWidth="1"/>
    <col min="7000" max="7000" width="10.7109375" bestFit="1" customWidth="1"/>
    <col min="7001" max="7023" width="15.85546875" bestFit="1" customWidth="1"/>
    <col min="7024" max="7024" width="10.7109375" bestFit="1" customWidth="1"/>
    <col min="7025" max="7047" width="15.85546875" bestFit="1" customWidth="1"/>
    <col min="7048" max="7048" width="10.7109375" bestFit="1" customWidth="1"/>
    <col min="7049" max="7071" width="15.85546875" bestFit="1" customWidth="1"/>
    <col min="7072" max="7072" width="10.7109375" bestFit="1" customWidth="1"/>
    <col min="7073" max="7095" width="15.85546875" bestFit="1" customWidth="1"/>
    <col min="7096" max="7096" width="10.7109375" bestFit="1" customWidth="1"/>
    <col min="7097" max="7119" width="15.85546875" bestFit="1" customWidth="1"/>
    <col min="7120" max="7120" width="10.7109375" bestFit="1" customWidth="1"/>
    <col min="7121" max="7143" width="15.85546875" bestFit="1" customWidth="1"/>
    <col min="7144" max="7144" width="10.7109375" bestFit="1" customWidth="1"/>
    <col min="7145" max="7167" width="15.85546875" bestFit="1" customWidth="1"/>
    <col min="7168" max="7168" width="10.7109375" bestFit="1" customWidth="1"/>
    <col min="7169" max="7191" width="15.85546875" bestFit="1" customWidth="1"/>
    <col min="7192" max="7192" width="10.7109375" bestFit="1" customWidth="1"/>
    <col min="7193" max="7215" width="15.85546875" bestFit="1" customWidth="1"/>
    <col min="7216" max="7216" width="10.7109375" bestFit="1" customWidth="1"/>
    <col min="7217" max="7239" width="15.85546875" bestFit="1" customWidth="1"/>
    <col min="7240" max="7240" width="10.7109375" bestFit="1" customWidth="1"/>
    <col min="7241" max="7263" width="15.85546875" bestFit="1" customWidth="1"/>
    <col min="7264" max="7264" width="10.7109375" bestFit="1" customWidth="1"/>
    <col min="7265" max="7287" width="15.85546875" bestFit="1" customWidth="1"/>
    <col min="7288" max="7288" width="10.7109375" bestFit="1" customWidth="1"/>
    <col min="7289" max="7311" width="15.85546875" bestFit="1" customWidth="1"/>
    <col min="7312" max="7312" width="10.7109375" bestFit="1" customWidth="1"/>
    <col min="7313" max="7335" width="15.85546875" bestFit="1" customWidth="1"/>
    <col min="7336" max="7336" width="10.7109375" bestFit="1" customWidth="1"/>
    <col min="7337" max="7359" width="15.85546875" bestFit="1" customWidth="1"/>
    <col min="7360" max="7360" width="10.7109375" bestFit="1" customWidth="1"/>
    <col min="7361" max="7383" width="15.85546875" bestFit="1" customWidth="1"/>
    <col min="7384" max="7384" width="10.7109375" bestFit="1" customWidth="1"/>
    <col min="7385" max="7407" width="15.85546875" bestFit="1" customWidth="1"/>
    <col min="7408" max="7408" width="10.7109375" bestFit="1" customWidth="1"/>
    <col min="7409" max="7431" width="15.85546875" bestFit="1" customWidth="1"/>
    <col min="7432" max="7432" width="10.7109375" bestFit="1" customWidth="1"/>
    <col min="7433" max="7455" width="15.85546875" bestFit="1" customWidth="1"/>
    <col min="7456" max="7456" width="10.7109375" bestFit="1" customWidth="1"/>
    <col min="7457" max="7479" width="15.85546875" bestFit="1" customWidth="1"/>
    <col min="7480" max="7480" width="10.7109375" bestFit="1" customWidth="1"/>
    <col min="7481" max="7503" width="15.85546875" bestFit="1" customWidth="1"/>
    <col min="7504" max="7504" width="10.7109375" bestFit="1" customWidth="1"/>
    <col min="7505" max="7527" width="15.85546875" bestFit="1" customWidth="1"/>
    <col min="7528" max="7528" width="10.7109375" bestFit="1" customWidth="1"/>
    <col min="7529" max="7551" width="15.85546875" bestFit="1" customWidth="1"/>
    <col min="7552" max="7552" width="10.7109375" bestFit="1" customWidth="1"/>
    <col min="7553" max="7575" width="15.85546875" bestFit="1" customWidth="1"/>
    <col min="7576" max="7576" width="10.7109375" bestFit="1" customWidth="1"/>
    <col min="7577" max="7599" width="15.85546875" bestFit="1" customWidth="1"/>
    <col min="7600" max="7600" width="10.7109375" bestFit="1" customWidth="1"/>
    <col min="7601" max="7623" width="15.85546875" bestFit="1" customWidth="1"/>
    <col min="7624" max="7624" width="10.7109375" bestFit="1" customWidth="1"/>
    <col min="7625" max="7647" width="15.85546875" bestFit="1" customWidth="1"/>
    <col min="7648" max="7648" width="10.7109375" bestFit="1" customWidth="1"/>
    <col min="7649" max="7671" width="15.85546875" bestFit="1" customWidth="1"/>
    <col min="7672" max="7672" width="10.7109375" bestFit="1" customWidth="1"/>
    <col min="7673" max="7695" width="15.85546875" bestFit="1" customWidth="1"/>
    <col min="7696" max="7696" width="10.7109375" bestFit="1" customWidth="1"/>
    <col min="7697" max="7719" width="15.85546875" bestFit="1" customWidth="1"/>
    <col min="7720" max="7720" width="10.7109375" bestFit="1" customWidth="1"/>
    <col min="7721" max="7743" width="15.85546875" bestFit="1" customWidth="1"/>
    <col min="7744" max="7744" width="10.7109375" bestFit="1" customWidth="1"/>
    <col min="7745" max="7767" width="15.85546875" bestFit="1" customWidth="1"/>
    <col min="7768" max="7768" width="10.7109375" bestFit="1" customWidth="1"/>
    <col min="7769" max="7791" width="15.85546875" bestFit="1" customWidth="1"/>
    <col min="7792" max="7792" width="10.7109375" bestFit="1" customWidth="1"/>
    <col min="7793" max="7815" width="15.85546875" bestFit="1" customWidth="1"/>
    <col min="7816" max="7816" width="10.7109375" bestFit="1" customWidth="1"/>
    <col min="7817" max="7839" width="15.85546875" bestFit="1" customWidth="1"/>
    <col min="7840" max="7840" width="10.7109375" bestFit="1" customWidth="1"/>
    <col min="7841" max="7863" width="15.85546875" bestFit="1" customWidth="1"/>
    <col min="7864" max="7864" width="10.7109375" bestFit="1" customWidth="1"/>
    <col min="7865" max="7887" width="15.85546875" bestFit="1" customWidth="1"/>
    <col min="7888" max="7888" width="10.7109375" bestFit="1" customWidth="1"/>
    <col min="7889" max="7911" width="15.85546875" bestFit="1" customWidth="1"/>
    <col min="7912" max="7912" width="10.7109375" bestFit="1" customWidth="1"/>
    <col min="7913" max="7935" width="15.85546875" bestFit="1" customWidth="1"/>
    <col min="7936" max="7936" width="10.7109375" bestFit="1" customWidth="1"/>
    <col min="7937" max="7959" width="15.85546875" bestFit="1" customWidth="1"/>
    <col min="7960" max="7960" width="10.7109375" bestFit="1" customWidth="1"/>
    <col min="7961" max="7983" width="15.85546875" bestFit="1" customWidth="1"/>
    <col min="7984" max="7984" width="10.7109375" bestFit="1" customWidth="1"/>
    <col min="7985" max="8007" width="15.85546875" bestFit="1" customWidth="1"/>
    <col min="8008" max="8008" width="10.7109375" bestFit="1" customWidth="1"/>
    <col min="8009" max="8031" width="15.85546875" bestFit="1" customWidth="1"/>
    <col min="8032" max="8032" width="10.7109375" bestFit="1" customWidth="1"/>
    <col min="8033" max="8055" width="15.85546875" bestFit="1" customWidth="1"/>
    <col min="8056" max="8056" width="10.7109375" bestFit="1" customWidth="1"/>
    <col min="8057" max="8079" width="15.85546875" bestFit="1" customWidth="1"/>
    <col min="8080" max="8080" width="10.7109375" bestFit="1" customWidth="1"/>
    <col min="8081" max="8103" width="15.85546875" bestFit="1" customWidth="1"/>
    <col min="8104" max="8104" width="10.7109375" bestFit="1" customWidth="1"/>
    <col min="8105" max="8127" width="15.85546875" bestFit="1" customWidth="1"/>
    <col min="8128" max="8128" width="10.7109375" bestFit="1" customWidth="1"/>
    <col min="8129" max="8151" width="15.85546875" bestFit="1" customWidth="1"/>
    <col min="8152" max="8152" width="10.7109375" bestFit="1" customWidth="1"/>
    <col min="8153" max="8175" width="15.85546875" bestFit="1" customWidth="1"/>
    <col min="8176" max="8176" width="10.7109375" bestFit="1" customWidth="1"/>
    <col min="8177" max="8199" width="15.85546875" bestFit="1" customWidth="1"/>
    <col min="8200" max="8200" width="10.7109375" bestFit="1" customWidth="1"/>
    <col min="8201" max="8223" width="15.85546875" bestFit="1" customWidth="1"/>
    <col min="8224" max="8224" width="10.7109375" bestFit="1" customWidth="1"/>
    <col min="8225" max="8247" width="15.85546875" bestFit="1" customWidth="1"/>
    <col min="8248" max="8248" width="10.7109375" bestFit="1" customWidth="1"/>
    <col min="8249" max="8271" width="15.85546875" bestFit="1" customWidth="1"/>
    <col min="8272" max="8272" width="10.7109375" bestFit="1" customWidth="1"/>
    <col min="8273" max="8295" width="15.85546875" bestFit="1" customWidth="1"/>
    <col min="8296" max="8296" width="10.7109375" bestFit="1" customWidth="1"/>
    <col min="8297" max="8319" width="15.85546875" bestFit="1" customWidth="1"/>
    <col min="8320" max="8320" width="10.7109375" bestFit="1" customWidth="1"/>
    <col min="8321" max="8343" width="15.85546875" bestFit="1" customWidth="1"/>
    <col min="8344" max="8344" width="10.7109375" bestFit="1" customWidth="1"/>
    <col min="8345" max="8367" width="15.85546875" bestFit="1" customWidth="1"/>
    <col min="8368" max="8368" width="10.7109375" bestFit="1" customWidth="1"/>
    <col min="8369" max="8391" width="15.85546875" bestFit="1" customWidth="1"/>
    <col min="8392" max="8392" width="10.7109375" bestFit="1" customWidth="1"/>
    <col min="8393" max="8415" width="15.85546875" bestFit="1" customWidth="1"/>
    <col min="8416" max="8416" width="10.7109375" bestFit="1" customWidth="1"/>
    <col min="8417" max="8439" width="15.85546875" bestFit="1" customWidth="1"/>
    <col min="8440" max="8440" width="10.7109375" bestFit="1" customWidth="1"/>
    <col min="8441" max="8463" width="15.85546875" bestFit="1" customWidth="1"/>
    <col min="8464" max="8464" width="10.7109375" bestFit="1" customWidth="1"/>
    <col min="8465" max="8487" width="15.85546875" bestFit="1" customWidth="1"/>
    <col min="8488" max="8488" width="10.7109375" bestFit="1" customWidth="1"/>
    <col min="8489" max="8511" width="15.85546875" bestFit="1" customWidth="1"/>
    <col min="8512" max="8512" width="10.7109375" bestFit="1" customWidth="1"/>
    <col min="8513" max="8535" width="15.85546875" bestFit="1" customWidth="1"/>
    <col min="8536" max="8536" width="10.7109375" bestFit="1" customWidth="1"/>
    <col min="8537" max="8559" width="15.85546875" bestFit="1" customWidth="1"/>
    <col min="8560" max="8560" width="10.7109375" bestFit="1" customWidth="1"/>
    <col min="8561" max="8583" width="15.85546875" bestFit="1" customWidth="1"/>
    <col min="8584" max="8584" width="10.7109375" bestFit="1" customWidth="1"/>
    <col min="8585" max="8607" width="15.85546875" bestFit="1" customWidth="1"/>
    <col min="8608" max="8608" width="10.7109375" bestFit="1" customWidth="1"/>
    <col min="8609" max="8631" width="15.85546875" bestFit="1" customWidth="1"/>
    <col min="8632" max="8632" width="10.7109375" bestFit="1" customWidth="1"/>
    <col min="8633" max="8655" width="15.85546875" bestFit="1" customWidth="1"/>
    <col min="8656" max="8656" width="10.7109375" bestFit="1" customWidth="1"/>
    <col min="8657" max="8679" width="15.85546875" bestFit="1" customWidth="1"/>
    <col min="8680" max="8680" width="10.7109375" bestFit="1" customWidth="1"/>
    <col min="8681" max="8703" width="15.85546875" bestFit="1" customWidth="1"/>
    <col min="8704" max="8704" width="10.7109375" bestFit="1" customWidth="1"/>
    <col min="8705" max="8727" width="15.85546875" bestFit="1" customWidth="1"/>
    <col min="8728" max="8728" width="10.7109375" bestFit="1" customWidth="1"/>
    <col min="8729" max="8751" width="15.85546875" bestFit="1" customWidth="1"/>
    <col min="8752" max="8752" width="10.7109375" bestFit="1" customWidth="1"/>
    <col min="8753" max="8775" width="15.85546875" bestFit="1" customWidth="1"/>
    <col min="8776" max="8776" width="10.7109375" bestFit="1" customWidth="1"/>
    <col min="8777" max="8799" width="15.85546875" bestFit="1" customWidth="1"/>
    <col min="8800" max="8800" width="10.7109375" bestFit="1" customWidth="1"/>
    <col min="8801" max="8823" width="15.85546875" bestFit="1" customWidth="1"/>
    <col min="8824" max="8824" width="10.7109375" bestFit="1" customWidth="1"/>
    <col min="8825" max="8847" width="15.85546875" bestFit="1" customWidth="1"/>
    <col min="8848" max="8848" width="10.7109375" bestFit="1" customWidth="1"/>
    <col min="8849" max="8871" width="15.85546875" bestFit="1" customWidth="1"/>
    <col min="8872" max="8872" width="10.7109375" bestFit="1" customWidth="1"/>
    <col min="8873" max="8895" width="15.85546875" bestFit="1" customWidth="1"/>
    <col min="8896" max="8896" width="10.7109375" bestFit="1" customWidth="1"/>
    <col min="8897" max="8919" width="15.85546875" bestFit="1" customWidth="1"/>
    <col min="8920" max="8920" width="10.7109375" bestFit="1" customWidth="1"/>
    <col min="8921" max="8943" width="15.85546875" bestFit="1" customWidth="1"/>
    <col min="8944" max="8944" width="10.7109375" bestFit="1" customWidth="1"/>
    <col min="8945" max="8967" width="15.85546875" bestFit="1" customWidth="1"/>
    <col min="8968" max="8968" width="10.7109375" bestFit="1" customWidth="1"/>
    <col min="8969" max="8991" width="15.85546875" bestFit="1" customWidth="1"/>
    <col min="8992" max="8992" width="10.7109375" bestFit="1" customWidth="1"/>
    <col min="8993" max="9015" width="15.85546875" bestFit="1" customWidth="1"/>
    <col min="9016" max="9016" width="10.7109375" bestFit="1" customWidth="1"/>
    <col min="9017" max="9039" width="15.85546875" bestFit="1" customWidth="1"/>
    <col min="9040" max="9040" width="10.7109375" bestFit="1" customWidth="1"/>
    <col min="9041" max="9063" width="15.85546875" bestFit="1" customWidth="1"/>
    <col min="9064" max="9064" width="10.7109375" bestFit="1" customWidth="1"/>
    <col min="9065" max="9087" width="15.85546875" bestFit="1" customWidth="1"/>
    <col min="9088" max="9088" width="10.7109375" bestFit="1" customWidth="1"/>
    <col min="9089" max="9111" width="15.85546875" bestFit="1" customWidth="1"/>
    <col min="9112" max="9112" width="10.7109375" bestFit="1" customWidth="1"/>
    <col min="9113" max="9135" width="15.85546875" bestFit="1" customWidth="1"/>
    <col min="9136" max="9136" width="10.7109375" bestFit="1" customWidth="1"/>
    <col min="9137" max="9159" width="15.85546875" bestFit="1" customWidth="1"/>
    <col min="9160" max="9160" width="10.7109375" bestFit="1" customWidth="1"/>
    <col min="9161" max="9183" width="15.85546875" bestFit="1" customWidth="1"/>
    <col min="9184" max="9184" width="10.7109375" bestFit="1" customWidth="1"/>
    <col min="9185" max="9207" width="15.85546875" bestFit="1" customWidth="1"/>
    <col min="9208" max="9208" width="10.7109375" bestFit="1" customWidth="1"/>
    <col min="9209" max="9231" width="15.85546875" bestFit="1" customWidth="1"/>
    <col min="9232" max="9232" width="10.7109375" bestFit="1" customWidth="1"/>
    <col min="9233" max="9255" width="15.85546875" bestFit="1" customWidth="1"/>
    <col min="9256" max="9256" width="10.7109375" bestFit="1" customWidth="1"/>
    <col min="9257" max="9279" width="15.85546875" bestFit="1" customWidth="1"/>
    <col min="9280" max="9280" width="10.7109375" bestFit="1" customWidth="1"/>
    <col min="9281" max="9303" width="15.85546875" bestFit="1" customWidth="1"/>
    <col min="9304" max="9304" width="10.7109375" bestFit="1" customWidth="1"/>
    <col min="9305" max="9327" width="15.85546875" bestFit="1" customWidth="1"/>
    <col min="9328" max="9328" width="10.7109375" bestFit="1" customWidth="1"/>
    <col min="9329" max="9351" width="15.85546875" bestFit="1" customWidth="1"/>
    <col min="9352" max="9352" width="10.7109375" bestFit="1" customWidth="1"/>
    <col min="9353" max="9375" width="15.85546875" bestFit="1" customWidth="1"/>
    <col min="9376" max="9376" width="10.7109375" bestFit="1" customWidth="1"/>
    <col min="9377" max="9399" width="15.85546875" bestFit="1" customWidth="1"/>
    <col min="9400" max="9400" width="10.7109375" bestFit="1" customWidth="1"/>
    <col min="9401" max="9423" width="15.85546875" bestFit="1" customWidth="1"/>
    <col min="9424" max="9424" width="10.7109375" bestFit="1" customWidth="1"/>
    <col min="9425" max="9447" width="15.85546875" bestFit="1" customWidth="1"/>
    <col min="9448" max="9448" width="10.7109375" bestFit="1" customWidth="1"/>
    <col min="9449" max="9471" width="15.85546875" bestFit="1" customWidth="1"/>
    <col min="9472" max="9472" width="10.7109375" bestFit="1" customWidth="1"/>
    <col min="9473" max="9495" width="15.85546875" bestFit="1" customWidth="1"/>
    <col min="9496" max="9496" width="10.7109375" bestFit="1" customWidth="1"/>
    <col min="9497" max="9519" width="15.85546875" bestFit="1" customWidth="1"/>
    <col min="9520" max="9520" width="10.7109375" bestFit="1" customWidth="1"/>
    <col min="9521" max="9543" width="15.85546875" bestFit="1" customWidth="1"/>
    <col min="9544" max="9544" width="10.7109375" bestFit="1" customWidth="1"/>
    <col min="9545" max="9567" width="15.85546875" bestFit="1" customWidth="1"/>
    <col min="9568" max="9568" width="10.7109375" bestFit="1" customWidth="1"/>
    <col min="9569" max="9591" width="15.85546875" bestFit="1" customWidth="1"/>
    <col min="9592" max="9592" width="10.7109375" bestFit="1" customWidth="1"/>
    <col min="9593" max="9615" width="15.85546875" bestFit="1" customWidth="1"/>
    <col min="9616" max="9616" width="10.7109375" bestFit="1" customWidth="1"/>
    <col min="9617" max="9639" width="15.85546875" bestFit="1" customWidth="1"/>
    <col min="9640" max="9640" width="10.7109375" bestFit="1" customWidth="1"/>
    <col min="9641" max="9663" width="15.85546875" bestFit="1" customWidth="1"/>
    <col min="9664" max="9664" width="10.7109375" bestFit="1" customWidth="1"/>
    <col min="9665" max="9687" width="15.85546875" bestFit="1" customWidth="1"/>
    <col min="9688" max="9688" width="10.7109375" bestFit="1" customWidth="1"/>
    <col min="9689" max="9711" width="15.85546875" bestFit="1" customWidth="1"/>
    <col min="9712" max="9712" width="10.7109375" bestFit="1" customWidth="1"/>
    <col min="9713" max="9735" width="15.85546875" bestFit="1" customWidth="1"/>
    <col min="9736" max="9736" width="10.7109375" bestFit="1" customWidth="1"/>
    <col min="9737" max="9759" width="15.85546875" bestFit="1" customWidth="1"/>
    <col min="9760" max="9760" width="10.7109375" bestFit="1" customWidth="1"/>
    <col min="9761" max="9783" width="15.85546875" bestFit="1" customWidth="1"/>
    <col min="9784" max="9784" width="10.7109375" bestFit="1" customWidth="1"/>
    <col min="9785" max="9807" width="15.85546875" bestFit="1" customWidth="1"/>
    <col min="9808" max="9808" width="10.7109375" bestFit="1" customWidth="1"/>
    <col min="9809" max="9831" width="15.85546875" bestFit="1" customWidth="1"/>
    <col min="9832" max="9832" width="10.7109375" bestFit="1" customWidth="1"/>
    <col min="9833" max="9855" width="15.85546875" bestFit="1" customWidth="1"/>
    <col min="9856" max="9856" width="10.7109375" bestFit="1" customWidth="1"/>
    <col min="9857" max="9879" width="15.85546875" bestFit="1" customWidth="1"/>
    <col min="9880" max="9880" width="10.7109375" bestFit="1" customWidth="1"/>
    <col min="9881" max="9903" width="15.85546875" bestFit="1" customWidth="1"/>
    <col min="9904" max="9904" width="10.7109375" bestFit="1" customWidth="1"/>
    <col min="9905" max="9927" width="15.85546875" bestFit="1" customWidth="1"/>
    <col min="9928" max="9928" width="10.7109375" bestFit="1" customWidth="1"/>
    <col min="9929" max="9951" width="15.85546875" bestFit="1" customWidth="1"/>
    <col min="9952" max="9952" width="10.7109375" bestFit="1" customWidth="1"/>
    <col min="9953" max="9975" width="15.85546875" bestFit="1" customWidth="1"/>
    <col min="9976" max="9976" width="10.7109375" bestFit="1" customWidth="1"/>
    <col min="9977" max="9999" width="15.85546875" bestFit="1" customWidth="1"/>
    <col min="10000" max="10000" width="10.7109375" bestFit="1" customWidth="1"/>
    <col min="10001" max="10023" width="15.85546875" bestFit="1" customWidth="1"/>
    <col min="10024" max="10024" width="10.7109375" bestFit="1" customWidth="1"/>
    <col min="10025" max="10047" width="15.85546875" bestFit="1" customWidth="1"/>
    <col min="10048" max="10048" width="10.7109375" bestFit="1" customWidth="1"/>
    <col min="10049" max="10071" width="15.85546875" bestFit="1" customWidth="1"/>
    <col min="10072" max="10072" width="10.7109375" bestFit="1" customWidth="1"/>
    <col min="10073" max="10095" width="15.85546875" bestFit="1" customWidth="1"/>
    <col min="10096" max="10096" width="10.7109375" bestFit="1" customWidth="1"/>
    <col min="10097" max="10119" width="15.85546875" bestFit="1" customWidth="1"/>
    <col min="10120" max="10120" width="10.7109375" bestFit="1" customWidth="1"/>
    <col min="10121" max="10143" width="15.85546875" bestFit="1" customWidth="1"/>
    <col min="10144" max="10144" width="10.7109375" bestFit="1" customWidth="1"/>
    <col min="10145" max="10167" width="15.85546875" bestFit="1" customWidth="1"/>
    <col min="10168" max="10168" width="10.7109375" bestFit="1" customWidth="1"/>
    <col min="10169" max="10191" width="15.85546875" bestFit="1" customWidth="1"/>
    <col min="10192" max="10192" width="10.7109375" bestFit="1" customWidth="1"/>
    <col min="10193" max="10215" width="15.85546875" bestFit="1" customWidth="1"/>
    <col min="10216" max="10216" width="10.7109375" bestFit="1" customWidth="1"/>
    <col min="10217" max="10239" width="15.85546875" bestFit="1" customWidth="1"/>
    <col min="10240" max="10240" width="10.7109375" bestFit="1" customWidth="1"/>
    <col min="10241" max="10263" width="15.85546875" bestFit="1" customWidth="1"/>
    <col min="10264" max="10264" width="10.7109375" bestFit="1" customWidth="1"/>
    <col min="10265" max="10287" width="15.85546875" bestFit="1" customWidth="1"/>
    <col min="10288" max="10288" width="10.7109375" bestFit="1" customWidth="1"/>
    <col min="10289" max="10311" width="15.85546875" bestFit="1" customWidth="1"/>
    <col min="10312" max="10312" width="10.7109375" bestFit="1" customWidth="1"/>
    <col min="10313" max="10335" width="15.85546875" bestFit="1" customWidth="1"/>
    <col min="10336" max="10336" width="10.7109375" bestFit="1" customWidth="1"/>
    <col min="10337" max="10359" width="15.85546875" bestFit="1" customWidth="1"/>
    <col min="10360" max="10360" width="10.7109375" bestFit="1" customWidth="1"/>
    <col min="10361" max="10383" width="15.85546875" bestFit="1" customWidth="1"/>
    <col min="10384" max="10384" width="10.7109375" bestFit="1" customWidth="1"/>
    <col min="10385" max="10407" width="15.85546875" bestFit="1" customWidth="1"/>
    <col min="10408" max="10408" width="10.7109375" bestFit="1" customWidth="1"/>
    <col min="10409" max="10431" width="15.85546875" bestFit="1" customWidth="1"/>
    <col min="10432" max="10432" width="10.7109375" bestFit="1" customWidth="1"/>
    <col min="10433" max="10455" width="15.85546875" bestFit="1" customWidth="1"/>
    <col min="10456" max="10456" width="10.7109375" bestFit="1" customWidth="1"/>
    <col min="10457" max="10479" width="15.85546875" bestFit="1" customWidth="1"/>
    <col min="10480" max="10480" width="10.7109375" bestFit="1" customWidth="1"/>
    <col min="10481" max="10503" width="15.85546875" bestFit="1" customWidth="1"/>
    <col min="10504" max="10504" width="10.7109375" bestFit="1" customWidth="1"/>
    <col min="10505" max="10527" width="15.85546875" bestFit="1" customWidth="1"/>
    <col min="10528" max="10528" width="10.7109375" bestFit="1" customWidth="1"/>
    <col min="10529" max="10551" width="15.85546875" bestFit="1" customWidth="1"/>
    <col min="10552" max="10552" width="10.7109375" bestFit="1" customWidth="1"/>
    <col min="10553" max="10575" width="15.85546875" bestFit="1" customWidth="1"/>
    <col min="10576" max="10576" width="10.7109375" bestFit="1" customWidth="1"/>
    <col min="10577" max="10599" width="15.85546875" bestFit="1" customWidth="1"/>
    <col min="10600" max="10600" width="10.7109375" bestFit="1" customWidth="1"/>
    <col min="10601" max="10623" width="15.85546875" bestFit="1" customWidth="1"/>
    <col min="10624" max="10624" width="10.7109375" bestFit="1" customWidth="1"/>
    <col min="10625" max="10647" width="15.85546875" bestFit="1" customWidth="1"/>
    <col min="10648" max="10648" width="10.7109375" bestFit="1" customWidth="1"/>
    <col min="10649" max="10671" width="15.85546875" bestFit="1" customWidth="1"/>
    <col min="10672" max="10672" width="10.7109375" bestFit="1" customWidth="1"/>
    <col min="10673" max="10695" width="15.85546875" bestFit="1" customWidth="1"/>
    <col min="10696" max="10696" width="10.7109375" bestFit="1" customWidth="1"/>
    <col min="10697" max="10719" width="15.85546875" bestFit="1" customWidth="1"/>
    <col min="10720" max="10720" width="10.7109375" bestFit="1" customWidth="1"/>
    <col min="10721" max="10743" width="15.85546875" bestFit="1" customWidth="1"/>
    <col min="10744" max="10744" width="10.7109375" bestFit="1" customWidth="1"/>
    <col min="10745" max="10767" width="15.85546875" bestFit="1" customWidth="1"/>
    <col min="10768" max="10768" width="10.7109375" bestFit="1" customWidth="1"/>
    <col min="10769" max="10791" width="15.85546875" bestFit="1" customWidth="1"/>
    <col min="10792" max="10792" width="10.7109375" bestFit="1" customWidth="1"/>
    <col min="10793" max="10815" width="15.85546875" bestFit="1" customWidth="1"/>
    <col min="10816" max="10816" width="10.7109375" bestFit="1" customWidth="1"/>
    <col min="10817" max="10839" width="15.85546875" bestFit="1" customWidth="1"/>
    <col min="10840" max="10840" width="10.7109375" bestFit="1" customWidth="1"/>
    <col min="10841" max="10863" width="15.85546875" bestFit="1" customWidth="1"/>
    <col min="10864" max="10864" width="10.7109375" bestFit="1" customWidth="1"/>
    <col min="10865" max="10886" width="15.85546875" bestFit="1" customWidth="1"/>
    <col min="10887" max="10887" width="10.7109375" bestFit="1" customWidth="1"/>
    <col min="10888" max="10910" width="15.85546875" bestFit="1" customWidth="1"/>
    <col min="10911" max="10911" width="10.7109375" bestFit="1" customWidth="1"/>
    <col min="10912" max="10934" width="15.85546875" bestFit="1" customWidth="1"/>
    <col min="10935" max="10935" width="10.7109375" bestFit="1" customWidth="1"/>
    <col min="10936" max="10958" width="15.85546875" bestFit="1" customWidth="1"/>
    <col min="10959" max="10959" width="10.7109375" bestFit="1" customWidth="1"/>
    <col min="10960" max="10982" width="15.85546875" bestFit="1" customWidth="1"/>
    <col min="10983" max="10983" width="10.7109375" bestFit="1" customWidth="1"/>
    <col min="10984" max="11006" width="15.85546875" bestFit="1" customWidth="1"/>
    <col min="11007" max="11007" width="10.7109375" bestFit="1" customWidth="1"/>
    <col min="11008" max="11030" width="15.85546875" bestFit="1" customWidth="1"/>
    <col min="11031" max="11031" width="10.7109375" bestFit="1" customWidth="1"/>
    <col min="11032" max="11054" width="15.85546875" bestFit="1" customWidth="1"/>
    <col min="11055" max="11055" width="10.7109375" bestFit="1" customWidth="1"/>
    <col min="11056" max="11078" width="15.85546875" bestFit="1" customWidth="1"/>
    <col min="11079" max="11079" width="10.7109375" bestFit="1" customWidth="1"/>
    <col min="11080" max="11102" width="15.85546875" bestFit="1" customWidth="1"/>
    <col min="11103" max="11103" width="10.7109375" bestFit="1" customWidth="1"/>
    <col min="11104" max="11126" width="15.85546875" bestFit="1" customWidth="1"/>
    <col min="11127" max="11127" width="10.7109375" bestFit="1" customWidth="1"/>
    <col min="11128" max="11150" width="15.85546875" bestFit="1" customWidth="1"/>
    <col min="11151" max="11151" width="10.7109375" bestFit="1" customWidth="1"/>
    <col min="11152" max="11174" width="15.85546875" bestFit="1" customWidth="1"/>
    <col min="11175" max="11175" width="10.7109375" bestFit="1" customWidth="1"/>
    <col min="11176" max="11198" width="15.85546875" bestFit="1" customWidth="1"/>
    <col min="11199" max="11199" width="10.7109375" bestFit="1" customWidth="1"/>
    <col min="11200" max="11222" width="15.85546875" bestFit="1" customWidth="1"/>
    <col min="11223" max="11223" width="10.7109375" bestFit="1" customWidth="1"/>
    <col min="11224" max="11246" width="15.85546875" bestFit="1" customWidth="1"/>
    <col min="11247" max="11247" width="10.7109375" bestFit="1" customWidth="1"/>
    <col min="11248" max="11270" width="15.85546875" bestFit="1" customWidth="1"/>
    <col min="11271" max="11271" width="10.7109375" bestFit="1" customWidth="1"/>
    <col min="11272" max="11294" width="15.85546875" bestFit="1" customWidth="1"/>
    <col min="11295" max="11295" width="10.7109375" bestFit="1" customWidth="1"/>
    <col min="11296" max="11318" width="15.85546875" bestFit="1" customWidth="1"/>
    <col min="11319" max="11319" width="10.7109375" bestFit="1" customWidth="1"/>
    <col min="11320" max="11342" width="15.85546875" bestFit="1" customWidth="1"/>
    <col min="11343" max="11343" width="10.7109375" bestFit="1" customWidth="1"/>
    <col min="11344" max="11366" width="15.85546875" bestFit="1" customWidth="1"/>
    <col min="11367" max="11367" width="10.7109375" bestFit="1" customWidth="1"/>
    <col min="11368" max="11390" width="15.85546875" bestFit="1" customWidth="1"/>
    <col min="11391" max="11391" width="10.7109375" bestFit="1" customWidth="1"/>
    <col min="11392" max="11414" width="15.85546875" bestFit="1" customWidth="1"/>
    <col min="11415" max="11415" width="10.7109375" bestFit="1" customWidth="1"/>
    <col min="11416" max="11438" width="15.85546875" bestFit="1" customWidth="1"/>
    <col min="11439" max="11439" width="10.7109375" bestFit="1" customWidth="1"/>
    <col min="11440" max="11462" width="15.85546875" bestFit="1" customWidth="1"/>
    <col min="11463" max="11463" width="10.7109375" bestFit="1" customWidth="1"/>
    <col min="11464" max="11486" width="15.85546875" bestFit="1" customWidth="1"/>
    <col min="11487" max="11487" width="10.7109375" bestFit="1" customWidth="1"/>
    <col min="11488" max="11510" width="15.85546875" bestFit="1" customWidth="1"/>
    <col min="11511" max="11511" width="10.7109375" bestFit="1" customWidth="1"/>
    <col min="11512" max="11534" width="15.85546875" bestFit="1" customWidth="1"/>
    <col min="11535" max="11535" width="10.7109375" bestFit="1" customWidth="1"/>
    <col min="11536" max="11558" width="15.85546875" bestFit="1" customWidth="1"/>
    <col min="11559" max="11559" width="10.7109375" bestFit="1" customWidth="1"/>
    <col min="11560" max="11582" width="15.85546875" bestFit="1" customWidth="1"/>
    <col min="11583" max="11583" width="10.7109375" bestFit="1" customWidth="1"/>
    <col min="11584" max="11606" width="15.85546875" bestFit="1" customWidth="1"/>
    <col min="11607" max="11607" width="10.7109375" bestFit="1" customWidth="1"/>
    <col min="11608" max="11630" width="15.85546875" bestFit="1" customWidth="1"/>
    <col min="11631" max="11631" width="10.7109375" bestFit="1" customWidth="1"/>
    <col min="11632" max="11654" width="15.85546875" bestFit="1" customWidth="1"/>
    <col min="11655" max="11655" width="10.7109375" bestFit="1" customWidth="1"/>
    <col min="11656" max="11678" width="15.85546875" bestFit="1" customWidth="1"/>
    <col min="11679" max="11679" width="10.7109375" bestFit="1" customWidth="1"/>
    <col min="11680" max="11702" width="15.85546875" bestFit="1" customWidth="1"/>
    <col min="11703" max="11703" width="10.7109375" bestFit="1" customWidth="1"/>
    <col min="11704" max="11726" width="15.85546875" bestFit="1" customWidth="1"/>
    <col min="11727" max="11727" width="10.7109375" bestFit="1" customWidth="1"/>
    <col min="11728" max="11750" width="15.85546875" bestFit="1" customWidth="1"/>
    <col min="11751" max="11751" width="10.7109375" bestFit="1" customWidth="1"/>
    <col min="11752" max="11774" width="15.85546875" bestFit="1" customWidth="1"/>
    <col min="11775" max="11775" width="10.7109375" bestFit="1" customWidth="1"/>
    <col min="11776" max="11798" width="15.85546875" bestFit="1" customWidth="1"/>
    <col min="11799" max="11799" width="10.7109375" bestFit="1" customWidth="1"/>
    <col min="11800" max="11822" width="15.85546875" bestFit="1" customWidth="1"/>
    <col min="11823" max="11823" width="10.7109375" bestFit="1" customWidth="1"/>
    <col min="11824" max="11846" width="15.85546875" bestFit="1" customWidth="1"/>
    <col min="11847" max="11847" width="10.7109375" bestFit="1" customWidth="1"/>
    <col min="11848" max="11870" width="15.85546875" bestFit="1" customWidth="1"/>
    <col min="11871" max="11871" width="10.7109375" bestFit="1" customWidth="1"/>
    <col min="11872" max="11894" width="15.85546875" bestFit="1" customWidth="1"/>
    <col min="11895" max="11895" width="10.7109375" bestFit="1" customWidth="1"/>
    <col min="11896" max="11918" width="15.85546875" bestFit="1" customWidth="1"/>
    <col min="11919" max="11919" width="10.7109375" bestFit="1" customWidth="1"/>
    <col min="11920" max="11942" width="15.85546875" bestFit="1" customWidth="1"/>
    <col min="11943" max="11943" width="10.7109375" bestFit="1" customWidth="1"/>
    <col min="11944" max="11966" width="15.85546875" bestFit="1" customWidth="1"/>
    <col min="11967" max="11967" width="10.7109375" bestFit="1" customWidth="1"/>
    <col min="11968" max="11990" width="15.85546875" bestFit="1" customWidth="1"/>
    <col min="11991" max="11991" width="10.7109375" bestFit="1" customWidth="1"/>
    <col min="11992" max="12014" width="15.85546875" bestFit="1" customWidth="1"/>
    <col min="12015" max="12015" width="10.7109375" bestFit="1" customWidth="1"/>
    <col min="12016" max="12038" width="15.85546875" bestFit="1" customWidth="1"/>
    <col min="12039" max="12039" width="10.7109375" bestFit="1" customWidth="1"/>
    <col min="12040" max="12062" width="15.85546875" bestFit="1" customWidth="1"/>
    <col min="12063" max="12063" width="10.7109375" bestFit="1" customWidth="1"/>
    <col min="12064" max="12086" width="15.85546875" bestFit="1" customWidth="1"/>
    <col min="12087" max="12087" width="10.7109375" bestFit="1" customWidth="1"/>
    <col min="12088" max="12110" width="15.85546875" bestFit="1" customWidth="1"/>
    <col min="12111" max="12111" width="10.7109375" bestFit="1" customWidth="1"/>
    <col min="12112" max="12134" width="15.85546875" bestFit="1" customWidth="1"/>
    <col min="12135" max="12135" width="10.7109375" bestFit="1" customWidth="1"/>
    <col min="12136" max="12158" width="15.85546875" bestFit="1" customWidth="1"/>
    <col min="12159" max="12159" width="10.7109375" bestFit="1" customWidth="1"/>
    <col min="12160" max="12182" width="15.85546875" bestFit="1" customWidth="1"/>
    <col min="12183" max="12183" width="10.7109375" bestFit="1" customWidth="1"/>
    <col min="12184" max="12206" width="15.85546875" bestFit="1" customWidth="1"/>
    <col min="12207" max="12207" width="10.7109375" bestFit="1" customWidth="1"/>
    <col min="12208" max="12230" width="15.85546875" bestFit="1" customWidth="1"/>
    <col min="12231" max="12231" width="10.7109375" bestFit="1" customWidth="1"/>
    <col min="12232" max="12254" width="15.85546875" bestFit="1" customWidth="1"/>
    <col min="12255" max="12255" width="10.7109375" bestFit="1" customWidth="1"/>
    <col min="12256" max="12278" width="15.85546875" bestFit="1" customWidth="1"/>
    <col min="12279" max="12279" width="10.7109375" bestFit="1" customWidth="1"/>
    <col min="12280" max="12302" width="15.85546875" bestFit="1" customWidth="1"/>
    <col min="12303" max="12303" width="10.7109375" bestFit="1" customWidth="1"/>
    <col min="12304" max="12326" width="15.85546875" bestFit="1" customWidth="1"/>
    <col min="12327" max="12327" width="10.7109375" bestFit="1" customWidth="1"/>
    <col min="12328" max="12350" width="15.85546875" bestFit="1" customWidth="1"/>
    <col min="12351" max="12351" width="10.7109375" bestFit="1" customWidth="1"/>
    <col min="12352" max="12374" width="15.85546875" bestFit="1" customWidth="1"/>
    <col min="12375" max="12375" width="10.7109375" bestFit="1" customWidth="1"/>
    <col min="12376" max="12398" width="15.85546875" bestFit="1" customWidth="1"/>
    <col min="12399" max="12399" width="10.7109375" bestFit="1" customWidth="1"/>
    <col min="12400" max="12422" width="15.85546875" bestFit="1" customWidth="1"/>
    <col min="12423" max="12423" width="10.7109375" bestFit="1" customWidth="1"/>
    <col min="12424" max="12446" width="15.85546875" bestFit="1" customWidth="1"/>
    <col min="12447" max="12447" width="10.7109375" bestFit="1" customWidth="1"/>
    <col min="12448" max="12470" width="15.85546875" bestFit="1" customWidth="1"/>
    <col min="12471" max="12471" width="10.7109375" bestFit="1" customWidth="1"/>
    <col min="12472" max="12494" width="15.85546875" bestFit="1" customWidth="1"/>
    <col min="12495" max="12495" width="10.7109375" bestFit="1" customWidth="1"/>
    <col min="12496" max="12518" width="15.85546875" bestFit="1" customWidth="1"/>
    <col min="12519" max="12519" width="10.7109375" bestFit="1" customWidth="1"/>
    <col min="12520" max="12542" width="15.85546875" bestFit="1" customWidth="1"/>
    <col min="12543" max="12543" width="10.7109375" bestFit="1" customWidth="1"/>
    <col min="12544" max="12566" width="15.85546875" bestFit="1" customWidth="1"/>
    <col min="12567" max="12567" width="10.7109375" bestFit="1" customWidth="1"/>
    <col min="12568" max="12590" width="15.85546875" bestFit="1" customWidth="1"/>
    <col min="12591" max="12591" width="10.7109375" bestFit="1" customWidth="1"/>
    <col min="12592" max="12614" width="15.85546875" bestFit="1" customWidth="1"/>
    <col min="12615" max="12615" width="10.7109375" bestFit="1" customWidth="1"/>
    <col min="12616" max="12638" width="15.85546875" bestFit="1" customWidth="1"/>
    <col min="12639" max="12639" width="10.7109375" bestFit="1" customWidth="1"/>
    <col min="12640" max="12662" width="15.85546875" bestFit="1" customWidth="1"/>
    <col min="12663" max="12663" width="10.7109375" bestFit="1" customWidth="1"/>
    <col min="12664" max="12686" width="15.85546875" bestFit="1" customWidth="1"/>
    <col min="12687" max="12687" width="10.7109375" bestFit="1" customWidth="1"/>
    <col min="12688" max="12710" width="15.85546875" bestFit="1" customWidth="1"/>
    <col min="12711" max="12711" width="10.7109375" bestFit="1" customWidth="1"/>
    <col min="12712" max="12734" width="15.85546875" bestFit="1" customWidth="1"/>
    <col min="12735" max="12735" width="10.7109375" bestFit="1" customWidth="1"/>
    <col min="12736" max="12758" width="15.85546875" bestFit="1" customWidth="1"/>
    <col min="12759" max="12759" width="10.7109375" bestFit="1" customWidth="1"/>
    <col min="12760" max="12782" width="15.85546875" bestFit="1" customWidth="1"/>
    <col min="12783" max="12783" width="10.7109375" bestFit="1" customWidth="1"/>
    <col min="12784" max="12806" width="15.85546875" bestFit="1" customWidth="1"/>
    <col min="12807" max="12807" width="10.7109375" bestFit="1" customWidth="1"/>
    <col min="12808" max="12830" width="15.85546875" bestFit="1" customWidth="1"/>
    <col min="12831" max="12831" width="10.7109375" bestFit="1" customWidth="1"/>
    <col min="12832" max="12854" width="15.85546875" bestFit="1" customWidth="1"/>
    <col min="12855" max="12855" width="10.7109375" bestFit="1" customWidth="1"/>
    <col min="12856" max="12878" width="15.85546875" bestFit="1" customWidth="1"/>
    <col min="12879" max="12879" width="10.7109375" bestFit="1" customWidth="1"/>
    <col min="12880" max="12902" width="15.85546875" bestFit="1" customWidth="1"/>
    <col min="12903" max="12903" width="10.7109375" bestFit="1" customWidth="1"/>
    <col min="12904" max="12926" width="15.85546875" bestFit="1" customWidth="1"/>
    <col min="12927" max="12927" width="10.7109375" bestFit="1" customWidth="1"/>
    <col min="12928" max="12950" width="15.85546875" bestFit="1" customWidth="1"/>
    <col min="12951" max="12951" width="10.7109375" bestFit="1" customWidth="1"/>
    <col min="12952" max="12974" width="15.85546875" bestFit="1" customWidth="1"/>
    <col min="12975" max="12975" width="10.7109375" bestFit="1" customWidth="1"/>
    <col min="12976" max="12998" width="15.85546875" bestFit="1" customWidth="1"/>
    <col min="12999" max="12999" width="10.7109375" bestFit="1" customWidth="1"/>
    <col min="13000" max="13022" width="15.85546875" bestFit="1" customWidth="1"/>
    <col min="13023" max="13023" width="10.7109375" bestFit="1" customWidth="1"/>
    <col min="13024" max="13046" width="15.85546875" bestFit="1" customWidth="1"/>
    <col min="13047" max="13047" width="10.7109375" bestFit="1" customWidth="1"/>
    <col min="13048" max="13070" width="15.85546875" bestFit="1" customWidth="1"/>
    <col min="13071" max="13071" width="10.7109375" bestFit="1" customWidth="1"/>
    <col min="13072" max="13094" width="15.85546875" bestFit="1" customWidth="1"/>
    <col min="13095" max="13095" width="10.7109375" bestFit="1" customWidth="1"/>
    <col min="13096" max="13118" width="15.85546875" bestFit="1" customWidth="1"/>
    <col min="13119" max="13119" width="10.7109375" bestFit="1" customWidth="1"/>
    <col min="13120" max="13142" width="15.85546875" bestFit="1" customWidth="1"/>
    <col min="13143" max="13143" width="10.7109375" bestFit="1" customWidth="1"/>
    <col min="13144" max="13166" width="15.85546875" bestFit="1" customWidth="1"/>
    <col min="13167" max="13167" width="10.7109375" bestFit="1" customWidth="1"/>
    <col min="13168" max="13190" width="15.85546875" bestFit="1" customWidth="1"/>
    <col min="13191" max="13191" width="10.7109375" bestFit="1" customWidth="1"/>
    <col min="13192" max="13214" width="15.85546875" bestFit="1" customWidth="1"/>
    <col min="13215" max="13215" width="10.7109375" bestFit="1" customWidth="1"/>
    <col min="13216" max="13238" width="15.85546875" bestFit="1" customWidth="1"/>
    <col min="13239" max="13239" width="10.7109375" bestFit="1" customWidth="1"/>
    <col min="13240" max="13262" width="15.85546875" bestFit="1" customWidth="1"/>
    <col min="13263" max="13263" width="10.7109375" bestFit="1" customWidth="1"/>
    <col min="13264" max="13286" width="15.85546875" bestFit="1" customWidth="1"/>
    <col min="13287" max="13287" width="10.7109375" bestFit="1" customWidth="1"/>
    <col min="13288" max="13310" width="15.85546875" bestFit="1" customWidth="1"/>
    <col min="13311" max="13311" width="10.7109375" bestFit="1" customWidth="1"/>
    <col min="13312" max="13334" width="15.85546875" bestFit="1" customWidth="1"/>
    <col min="13335" max="13335" width="10.7109375" bestFit="1" customWidth="1"/>
    <col min="13336" max="13358" width="15.85546875" bestFit="1" customWidth="1"/>
    <col min="13359" max="13359" width="10.7109375" bestFit="1" customWidth="1"/>
    <col min="13360" max="13382" width="15.85546875" bestFit="1" customWidth="1"/>
    <col min="13383" max="13383" width="10.7109375" bestFit="1" customWidth="1"/>
    <col min="13384" max="13406" width="15.85546875" bestFit="1" customWidth="1"/>
    <col min="13407" max="13407" width="10.7109375" bestFit="1" customWidth="1"/>
    <col min="13408" max="13430" width="15.85546875" bestFit="1" customWidth="1"/>
    <col min="13431" max="13431" width="10.7109375" bestFit="1" customWidth="1"/>
    <col min="13432" max="13454" width="15.85546875" bestFit="1" customWidth="1"/>
    <col min="13455" max="13455" width="10.7109375" bestFit="1" customWidth="1"/>
    <col min="13456" max="13478" width="15.85546875" bestFit="1" customWidth="1"/>
    <col min="13479" max="13479" width="10.7109375" bestFit="1" customWidth="1"/>
    <col min="13480" max="13502" width="15.85546875" bestFit="1" customWidth="1"/>
    <col min="13503" max="13503" width="10.7109375" bestFit="1" customWidth="1"/>
    <col min="13504" max="13526" width="15.85546875" bestFit="1" customWidth="1"/>
    <col min="13527" max="13527" width="10.7109375" bestFit="1" customWidth="1"/>
    <col min="13528" max="13550" width="15.85546875" bestFit="1" customWidth="1"/>
    <col min="13551" max="13551" width="10.7109375" bestFit="1" customWidth="1"/>
    <col min="13552" max="13574" width="15.85546875" bestFit="1" customWidth="1"/>
    <col min="13575" max="13575" width="10.7109375" bestFit="1" customWidth="1"/>
    <col min="13576" max="13598" width="15.85546875" bestFit="1" customWidth="1"/>
    <col min="13599" max="13599" width="10.7109375" bestFit="1" customWidth="1"/>
    <col min="13600" max="13622" width="15.85546875" bestFit="1" customWidth="1"/>
    <col min="13623" max="13623" width="10.7109375" bestFit="1" customWidth="1"/>
    <col min="13624" max="13646" width="15.85546875" bestFit="1" customWidth="1"/>
    <col min="13647" max="13647" width="10.7109375" bestFit="1" customWidth="1"/>
    <col min="13648" max="13670" width="15.85546875" bestFit="1" customWidth="1"/>
    <col min="13671" max="13671" width="10.7109375" bestFit="1" customWidth="1"/>
    <col min="13672" max="13694" width="15.85546875" bestFit="1" customWidth="1"/>
    <col min="13695" max="13695" width="10.7109375" bestFit="1" customWidth="1"/>
    <col min="13696" max="13718" width="15.85546875" bestFit="1" customWidth="1"/>
    <col min="13719" max="13719" width="10.7109375" bestFit="1" customWidth="1"/>
    <col min="13720" max="13742" width="15.85546875" bestFit="1" customWidth="1"/>
    <col min="13743" max="13743" width="10.7109375" bestFit="1" customWidth="1"/>
    <col min="13744" max="13766" width="15.85546875" bestFit="1" customWidth="1"/>
    <col min="13767" max="13767" width="10.7109375" bestFit="1" customWidth="1"/>
    <col min="13768" max="13790" width="15.85546875" bestFit="1" customWidth="1"/>
    <col min="13791" max="13791" width="10.7109375" bestFit="1" customWidth="1"/>
    <col min="13792" max="13814" width="15.85546875" bestFit="1" customWidth="1"/>
    <col min="13815" max="13815" width="10.7109375" bestFit="1" customWidth="1"/>
    <col min="13816" max="13838" width="15.85546875" bestFit="1" customWidth="1"/>
    <col min="13839" max="13839" width="10.7109375" bestFit="1" customWidth="1"/>
    <col min="13840" max="13862" width="15.85546875" bestFit="1" customWidth="1"/>
    <col min="13863" max="13863" width="10.7109375" bestFit="1" customWidth="1"/>
    <col min="13864" max="13886" width="15.85546875" bestFit="1" customWidth="1"/>
    <col min="13887" max="13887" width="10.7109375" bestFit="1" customWidth="1"/>
    <col min="13888" max="13910" width="15.85546875" bestFit="1" customWidth="1"/>
    <col min="13911" max="13911" width="10.7109375" bestFit="1" customWidth="1"/>
    <col min="13912" max="13934" width="15.85546875" bestFit="1" customWidth="1"/>
    <col min="13935" max="13935" width="10.7109375" bestFit="1" customWidth="1"/>
    <col min="13936" max="13958" width="15.85546875" bestFit="1" customWidth="1"/>
    <col min="13959" max="13959" width="10.7109375" bestFit="1" customWidth="1"/>
    <col min="13960" max="13982" width="15.85546875" bestFit="1" customWidth="1"/>
    <col min="13983" max="13983" width="10.7109375" bestFit="1" customWidth="1"/>
    <col min="13984" max="14006" width="15.85546875" bestFit="1" customWidth="1"/>
    <col min="14007" max="14007" width="10.7109375" bestFit="1" customWidth="1"/>
    <col min="14008" max="14030" width="15.85546875" bestFit="1" customWidth="1"/>
    <col min="14031" max="14031" width="10.7109375" bestFit="1" customWidth="1"/>
    <col min="14032" max="14054" width="15.85546875" bestFit="1" customWidth="1"/>
    <col min="14055" max="14055" width="10.7109375" bestFit="1" customWidth="1"/>
    <col min="14056" max="14078" width="15.85546875" bestFit="1" customWidth="1"/>
    <col min="14079" max="14079" width="10.7109375" bestFit="1" customWidth="1"/>
    <col min="14080" max="14102" width="15.85546875" bestFit="1" customWidth="1"/>
    <col min="14103" max="14103" width="10.7109375" bestFit="1" customWidth="1"/>
    <col min="14104" max="14126" width="15.85546875" bestFit="1" customWidth="1"/>
    <col min="14127" max="14127" width="10.7109375" bestFit="1" customWidth="1"/>
    <col min="14128" max="14150" width="15.85546875" bestFit="1" customWidth="1"/>
    <col min="14151" max="14151" width="10.7109375" bestFit="1" customWidth="1"/>
    <col min="14152" max="14174" width="15.85546875" bestFit="1" customWidth="1"/>
    <col min="14175" max="14175" width="10.7109375" bestFit="1" customWidth="1"/>
    <col min="14176" max="14198" width="15.85546875" bestFit="1" customWidth="1"/>
    <col min="14199" max="14199" width="10.7109375" bestFit="1" customWidth="1"/>
    <col min="14200" max="14222" width="15.85546875" bestFit="1" customWidth="1"/>
    <col min="14223" max="14223" width="10.7109375" bestFit="1" customWidth="1"/>
    <col min="14224" max="14246" width="15.85546875" bestFit="1" customWidth="1"/>
    <col min="14247" max="14247" width="10.7109375" bestFit="1" customWidth="1"/>
    <col min="14248" max="14270" width="15.85546875" bestFit="1" customWidth="1"/>
    <col min="14271" max="14271" width="10.7109375" bestFit="1" customWidth="1"/>
    <col min="14272" max="14294" width="15.85546875" bestFit="1" customWidth="1"/>
    <col min="14295" max="14295" width="10.7109375" bestFit="1" customWidth="1"/>
    <col min="14296" max="14318" width="15.85546875" bestFit="1" customWidth="1"/>
    <col min="14319" max="14319" width="10.7109375" bestFit="1" customWidth="1"/>
    <col min="14320" max="14342" width="15.85546875" bestFit="1" customWidth="1"/>
    <col min="14343" max="14343" width="10.7109375" bestFit="1" customWidth="1"/>
    <col min="14344" max="14366" width="15.85546875" bestFit="1" customWidth="1"/>
    <col min="14367" max="14367" width="10.7109375" bestFit="1" customWidth="1"/>
    <col min="14368" max="14390" width="15.85546875" bestFit="1" customWidth="1"/>
    <col min="14391" max="14391" width="10.7109375" bestFit="1" customWidth="1"/>
    <col min="14392" max="14414" width="15.85546875" bestFit="1" customWidth="1"/>
    <col min="14415" max="14415" width="10.7109375" bestFit="1" customWidth="1"/>
    <col min="14416" max="14438" width="15.85546875" bestFit="1" customWidth="1"/>
    <col min="14439" max="14439" width="10.7109375" bestFit="1" customWidth="1"/>
    <col min="14440" max="14462" width="15.85546875" bestFit="1" customWidth="1"/>
    <col min="14463" max="14463" width="10.7109375" bestFit="1" customWidth="1"/>
    <col min="14464" max="14486" width="15.85546875" bestFit="1" customWidth="1"/>
    <col min="14487" max="14487" width="10.7109375" bestFit="1" customWidth="1"/>
    <col min="14488" max="14510" width="15.85546875" bestFit="1" customWidth="1"/>
    <col min="14511" max="14511" width="10.7109375" bestFit="1" customWidth="1"/>
    <col min="14512" max="14534" width="15.85546875" bestFit="1" customWidth="1"/>
    <col min="14535" max="14535" width="10.7109375" bestFit="1" customWidth="1"/>
    <col min="14536" max="14558" width="15.85546875" bestFit="1" customWidth="1"/>
    <col min="14559" max="14559" width="10.7109375" bestFit="1" customWidth="1"/>
    <col min="14560" max="14582" width="15.85546875" bestFit="1" customWidth="1"/>
    <col min="14583" max="14583" width="10.7109375" bestFit="1" customWidth="1"/>
    <col min="14584" max="14606" width="15.85546875" bestFit="1" customWidth="1"/>
    <col min="14607" max="14607" width="10.7109375" bestFit="1" customWidth="1"/>
    <col min="14608" max="14630" width="15.85546875" bestFit="1" customWidth="1"/>
    <col min="14631" max="14631" width="10.7109375" bestFit="1" customWidth="1"/>
    <col min="14632" max="14654" width="15.85546875" bestFit="1" customWidth="1"/>
    <col min="14655" max="14655" width="10.7109375" bestFit="1" customWidth="1"/>
    <col min="14656" max="14678" width="15.85546875" bestFit="1" customWidth="1"/>
    <col min="14679" max="14679" width="10.7109375" bestFit="1" customWidth="1"/>
    <col min="14680" max="14702" width="15.85546875" bestFit="1" customWidth="1"/>
    <col min="14703" max="14703" width="10.7109375" bestFit="1" customWidth="1"/>
    <col min="14704" max="14726" width="15.85546875" bestFit="1" customWidth="1"/>
    <col min="14727" max="14727" width="10.7109375" bestFit="1" customWidth="1"/>
    <col min="14728" max="14750" width="15.85546875" bestFit="1" customWidth="1"/>
    <col min="14751" max="14751" width="10.7109375" bestFit="1" customWidth="1"/>
    <col min="14752" max="14774" width="15.85546875" bestFit="1" customWidth="1"/>
    <col min="14775" max="14775" width="10.7109375" bestFit="1" customWidth="1"/>
    <col min="14776" max="14798" width="15.85546875" bestFit="1" customWidth="1"/>
    <col min="14799" max="14799" width="10.7109375" bestFit="1" customWidth="1"/>
    <col min="14800" max="14822" width="15.85546875" bestFit="1" customWidth="1"/>
    <col min="14823" max="14823" width="10.7109375" bestFit="1" customWidth="1"/>
    <col min="14824" max="14846" width="15.85546875" bestFit="1" customWidth="1"/>
    <col min="14847" max="14847" width="10.7109375" bestFit="1" customWidth="1"/>
    <col min="14848" max="14870" width="15.85546875" bestFit="1" customWidth="1"/>
    <col min="14871" max="14871" width="10.7109375" bestFit="1" customWidth="1"/>
    <col min="14872" max="14894" width="15.85546875" bestFit="1" customWidth="1"/>
    <col min="14895" max="14895" width="10.7109375" bestFit="1" customWidth="1"/>
    <col min="14896" max="14918" width="15.85546875" bestFit="1" customWidth="1"/>
    <col min="14919" max="14919" width="10.7109375" bestFit="1" customWidth="1"/>
    <col min="14920" max="14942" width="15.85546875" bestFit="1" customWidth="1"/>
    <col min="14943" max="14943" width="10.7109375" bestFit="1" customWidth="1"/>
    <col min="14944" max="14966" width="15.85546875" bestFit="1" customWidth="1"/>
    <col min="14967" max="14967" width="10.7109375" bestFit="1" customWidth="1"/>
    <col min="14968" max="14990" width="15.85546875" bestFit="1" customWidth="1"/>
    <col min="14991" max="14991" width="10.7109375" bestFit="1" customWidth="1"/>
    <col min="14992" max="15014" width="15.85546875" bestFit="1" customWidth="1"/>
    <col min="15015" max="15015" width="10.7109375" bestFit="1" customWidth="1"/>
    <col min="15016" max="15038" width="15.85546875" bestFit="1" customWidth="1"/>
    <col min="15039" max="15039" width="10.7109375" bestFit="1" customWidth="1"/>
    <col min="15040" max="15062" width="15.85546875" bestFit="1" customWidth="1"/>
    <col min="15063" max="15063" width="10.7109375" bestFit="1" customWidth="1"/>
    <col min="15064" max="15086" width="15.85546875" bestFit="1" customWidth="1"/>
    <col min="15087" max="15087" width="10.7109375" bestFit="1" customWidth="1"/>
    <col min="15088" max="15110" width="15.85546875" bestFit="1" customWidth="1"/>
    <col min="15111" max="15111" width="10.7109375" bestFit="1" customWidth="1"/>
    <col min="15112" max="15134" width="15.85546875" bestFit="1" customWidth="1"/>
    <col min="15135" max="15135" width="10.7109375" bestFit="1" customWidth="1"/>
    <col min="15136" max="15158" width="15.85546875" bestFit="1" customWidth="1"/>
    <col min="15159" max="15159" width="10.7109375" bestFit="1" customWidth="1"/>
    <col min="15160" max="15182" width="15.85546875" bestFit="1" customWidth="1"/>
    <col min="15183" max="15183" width="10.7109375" bestFit="1" customWidth="1"/>
    <col min="15184" max="15206" width="15.85546875" bestFit="1" customWidth="1"/>
    <col min="15207" max="15207" width="10.7109375" bestFit="1" customWidth="1"/>
    <col min="15208" max="15230" width="15.85546875" bestFit="1" customWidth="1"/>
    <col min="15231" max="15231" width="10.7109375" bestFit="1" customWidth="1"/>
    <col min="15232" max="15254" width="15.85546875" bestFit="1" customWidth="1"/>
    <col min="15255" max="15255" width="10.7109375" bestFit="1" customWidth="1"/>
    <col min="15256" max="15278" width="15.85546875" bestFit="1" customWidth="1"/>
    <col min="15279" max="15279" width="10.7109375" bestFit="1" customWidth="1"/>
    <col min="15280" max="15302" width="15.85546875" bestFit="1" customWidth="1"/>
    <col min="15303" max="15303" width="10.7109375" bestFit="1" customWidth="1"/>
    <col min="15304" max="15326" width="15.85546875" bestFit="1" customWidth="1"/>
    <col min="15327" max="15327" width="10.7109375" bestFit="1" customWidth="1"/>
    <col min="15328" max="15350" width="15.85546875" bestFit="1" customWidth="1"/>
    <col min="15351" max="15351" width="10.7109375" bestFit="1" customWidth="1"/>
    <col min="15352" max="15374" width="15.85546875" bestFit="1" customWidth="1"/>
    <col min="15375" max="15375" width="10.7109375" bestFit="1" customWidth="1"/>
    <col min="15376" max="15398" width="15.85546875" bestFit="1" customWidth="1"/>
    <col min="15399" max="15399" width="10.7109375" bestFit="1" customWidth="1"/>
    <col min="15400" max="15422" width="15.85546875" bestFit="1" customWidth="1"/>
    <col min="15423" max="15423" width="10.7109375" bestFit="1" customWidth="1"/>
    <col min="15424" max="15446" width="15.85546875" bestFit="1" customWidth="1"/>
    <col min="15447" max="15447" width="10.7109375" bestFit="1" customWidth="1"/>
    <col min="15448" max="15470" width="15.85546875" bestFit="1" customWidth="1"/>
    <col min="15471" max="15471" width="10.7109375" bestFit="1" customWidth="1"/>
    <col min="15472" max="15494" width="15.85546875" bestFit="1" customWidth="1"/>
    <col min="15495" max="15495" width="10.7109375" bestFit="1" customWidth="1"/>
    <col min="15496" max="15518" width="15.85546875" bestFit="1" customWidth="1"/>
    <col min="15519" max="15519" width="10.7109375" bestFit="1" customWidth="1"/>
    <col min="15520" max="15542" width="15.85546875" bestFit="1" customWidth="1"/>
    <col min="15543" max="15543" width="10.7109375" bestFit="1" customWidth="1"/>
    <col min="15544" max="15566" width="15.85546875" bestFit="1" customWidth="1"/>
    <col min="15567" max="15567" width="10.7109375" bestFit="1" customWidth="1"/>
    <col min="15568" max="15590" width="15.85546875" bestFit="1" customWidth="1"/>
    <col min="15591" max="15591" width="10.7109375" bestFit="1" customWidth="1"/>
    <col min="15592" max="15614" width="15.85546875" bestFit="1" customWidth="1"/>
    <col min="15615" max="15615" width="10.7109375" bestFit="1" customWidth="1"/>
    <col min="15616" max="15638" width="15.85546875" bestFit="1" customWidth="1"/>
    <col min="15639" max="15639" width="10.7109375" bestFit="1" customWidth="1"/>
    <col min="15640" max="15662" width="15.85546875" bestFit="1" customWidth="1"/>
    <col min="15663" max="15663" width="10.7109375" bestFit="1" customWidth="1"/>
    <col min="15664" max="15686" width="15.85546875" bestFit="1" customWidth="1"/>
    <col min="15687" max="15687" width="10.7109375" bestFit="1" customWidth="1"/>
    <col min="15688" max="15710" width="15.85546875" bestFit="1" customWidth="1"/>
    <col min="15711" max="15711" width="10.7109375" bestFit="1" customWidth="1"/>
    <col min="15712" max="15734" width="15.85546875" bestFit="1" customWidth="1"/>
    <col min="15735" max="15735" width="10.7109375" bestFit="1" customWidth="1"/>
    <col min="15736" max="15758" width="15.85546875" bestFit="1" customWidth="1"/>
    <col min="15759" max="15759" width="10.7109375" bestFit="1" customWidth="1"/>
    <col min="15760" max="15782" width="15.85546875" bestFit="1" customWidth="1"/>
    <col min="15783" max="15783" width="10.7109375" bestFit="1" customWidth="1"/>
    <col min="15784" max="15806" width="15.85546875" bestFit="1" customWidth="1"/>
    <col min="15807" max="15807" width="10.7109375" bestFit="1" customWidth="1"/>
    <col min="15808" max="15830" width="15.85546875" bestFit="1" customWidth="1"/>
    <col min="15831" max="15831" width="10.7109375" bestFit="1" customWidth="1"/>
    <col min="15832" max="15854" width="15.85546875" bestFit="1" customWidth="1"/>
    <col min="15855" max="15855" width="10.7109375" bestFit="1" customWidth="1"/>
    <col min="15856" max="15878" width="15.85546875" bestFit="1" customWidth="1"/>
    <col min="15879" max="15879" width="10.7109375" bestFit="1" customWidth="1"/>
    <col min="15880" max="15902" width="15.85546875" bestFit="1" customWidth="1"/>
    <col min="15903" max="15903" width="10.7109375" bestFit="1" customWidth="1"/>
    <col min="15904" max="15926" width="15.85546875" bestFit="1" customWidth="1"/>
    <col min="15927" max="15927" width="10.7109375" bestFit="1" customWidth="1"/>
    <col min="15928" max="15950" width="15.85546875" bestFit="1" customWidth="1"/>
    <col min="15951" max="15951" width="10.7109375" bestFit="1" customWidth="1"/>
    <col min="15952" max="15974" width="15.85546875" bestFit="1" customWidth="1"/>
    <col min="15975" max="15975" width="10.7109375" bestFit="1" customWidth="1"/>
    <col min="15976" max="15998" width="15.85546875" bestFit="1" customWidth="1"/>
    <col min="15999" max="15999" width="10.7109375" bestFit="1" customWidth="1"/>
    <col min="16000" max="16022" width="15.85546875" bestFit="1" customWidth="1"/>
    <col min="16023" max="16023" width="10.7109375" bestFit="1" customWidth="1"/>
    <col min="16024" max="16046" width="15.85546875" bestFit="1" customWidth="1"/>
    <col min="16047" max="16047" width="10.7109375" bestFit="1" customWidth="1"/>
    <col min="16048" max="16070" width="15.85546875" bestFit="1" customWidth="1"/>
    <col min="16071" max="16071" width="10.7109375" bestFit="1" customWidth="1"/>
    <col min="16072" max="16094" width="15.85546875" bestFit="1" customWidth="1"/>
    <col min="16095" max="16095" width="10.7109375" bestFit="1" customWidth="1"/>
    <col min="16096" max="16118" width="15.85546875" bestFit="1" customWidth="1"/>
    <col min="16119" max="16119" width="10.7109375" bestFit="1" customWidth="1"/>
    <col min="16120" max="16142" width="15.85546875" bestFit="1" customWidth="1"/>
    <col min="16143" max="16143" width="10.7109375" bestFit="1" customWidth="1"/>
    <col min="16144" max="16166" width="15.85546875" bestFit="1" customWidth="1"/>
    <col min="16167" max="16167" width="10.7109375" bestFit="1" customWidth="1"/>
    <col min="16168" max="16190" width="15.85546875" bestFit="1" customWidth="1"/>
    <col min="16191" max="16191" width="10.7109375" bestFit="1" customWidth="1"/>
    <col min="16192" max="16214" width="15.85546875" bestFit="1" customWidth="1"/>
    <col min="16215" max="16215" width="10.7109375" bestFit="1" customWidth="1"/>
    <col min="16216" max="16238" width="15.85546875" bestFit="1" customWidth="1"/>
    <col min="16239" max="16239" width="10.7109375" bestFit="1" customWidth="1"/>
    <col min="16240" max="16262" width="15.85546875" bestFit="1" customWidth="1"/>
    <col min="16263" max="16263" width="10.7109375" bestFit="1" customWidth="1"/>
    <col min="16264" max="16286" width="15.85546875" bestFit="1" customWidth="1"/>
    <col min="16287" max="16287" width="10.7109375" bestFit="1" customWidth="1"/>
    <col min="16288" max="16310" width="15.85546875" bestFit="1" customWidth="1"/>
    <col min="16311" max="16311" width="10.7109375" bestFit="1" customWidth="1"/>
    <col min="16312" max="16334" width="15.85546875" bestFit="1" customWidth="1"/>
    <col min="16335" max="16335" width="10.7109375" bestFit="1" customWidth="1"/>
    <col min="16336" max="16358" width="15.85546875" bestFit="1" customWidth="1"/>
    <col min="16359" max="16359" width="10.7109375" bestFit="1" customWidth="1"/>
    <col min="16360" max="16382" width="15.85546875" bestFit="1" customWidth="1"/>
    <col min="16383" max="16383" width="10.7109375" bestFit="1" customWidth="1"/>
    <col min="16384" max="16384" width="15.85546875" bestFit="1" customWidth="1"/>
  </cols>
  <sheetData>
    <row r="1" spans="2:12" ht="6" customHeight="1" x14ac:dyDescent="0.25"/>
    <row r="2" spans="2:12" ht="26.25" customHeight="1" x14ac:dyDescent="0.25">
      <c r="B2" s="409" t="s">
        <v>58</v>
      </c>
      <c r="C2" s="409"/>
      <c r="D2" s="409"/>
      <c r="E2" s="409"/>
    </row>
    <row r="3" spans="2:12" ht="26.25" customHeight="1" x14ac:dyDescent="0.25">
      <c r="B3" s="409"/>
      <c r="C3" s="409"/>
      <c r="D3" s="409"/>
      <c r="E3" s="409"/>
      <c r="J3"/>
    </row>
    <row r="5" spans="2:12" x14ac:dyDescent="0.25">
      <c r="B5" s="48" t="s">
        <v>129</v>
      </c>
      <c r="C5" t="s">
        <v>130</v>
      </c>
      <c r="D5" s="50" t="s">
        <v>131</v>
      </c>
      <c r="E5" t="s">
        <v>132</v>
      </c>
      <c r="F5" s="50" t="s">
        <v>133</v>
      </c>
      <c r="G5" s="50" t="s">
        <v>134</v>
      </c>
      <c r="H5" s="50" t="s">
        <v>22</v>
      </c>
      <c r="I5" s="50" t="s">
        <v>135</v>
      </c>
      <c r="J5" t="s">
        <v>85</v>
      </c>
      <c r="K5" t="s">
        <v>101</v>
      </c>
      <c r="L5" t="s">
        <v>318</v>
      </c>
    </row>
    <row r="6" spans="2:12" x14ac:dyDescent="0.25">
      <c r="B6" s="69">
        <v>46023</v>
      </c>
      <c r="C6">
        <v>0.22</v>
      </c>
      <c r="D6" s="50">
        <v>2.1499999999999998E-2</v>
      </c>
      <c r="E6">
        <v>0.15053763440860216</v>
      </c>
      <c r="F6" s="50">
        <v>1.584E-2</v>
      </c>
      <c r="G6" s="50">
        <v>9.4599999999999997E-3</v>
      </c>
      <c r="H6" s="50">
        <v>1.1000000000000001E-2</v>
      </c>
      <c r="I6" s="50">
        <v>9.5743999999999996E-2</v>
      </c>
      <c r="J6">
        <v>2.5608000000000002E-2</v>
      </c>
      <c r="K6">
        <v>1.7600000000000001E-3</v>
      </c>
      <c r="L6">
        <v>0.159412</v>
      </c>
    </row>
    <row r="7" spans="2:12" x14ac:dyDescent="0.25">
      <c r="B7" s="70">
        <v>46023.041666666664</v>
      </c>
      <c r="C7">
        <v>0.23</v>
      </c>
      <c r="D7" s="50">
        <v>2.1499999999999998E-2</v>
      </c>
      <c r="E7">
        <v>0.15053763440860216</v>
      </c>
      <c r="F7" s="50">
        <v>1.6559999999999998E-2</v>
      </c>
      <c r="G7" s="50">
        <v>9.8899999999999995E-3</v>
      </c>
      <c r="H7" s="50">
        <v>1.1500000000000002E-2</v>
      </c>
      <c r="I7" s="50">
        <v>7.2818000000000008E-2</v>
      </c>
      <c r="J7">
        <v>2.6772000000000001E-2</v>
      </c>
      <c r="K7">
        <v>1.8400000000000001E-3</v>
      </c>
      <c r="L7">
        <v>0.13938</v>
      </c>
    </row>
    <row r="8" spans="2:12" x14ac:dyDescent="0.25">
      <c r="B8" s="70">
        <v>46023.083333333336</v>
      </c>
      <c r="C8">
        <v>0.22</v>
      </c>
      <c r="D8" s="50">
        <v>2.1499999999999998E-2</v>
      </c>
      <c r="E8">
        <v>0.15053763440860216</v>
      </c>
      <c r="F8" s="50">
        <v>1.584E-2</v>
      </c>
      <c r="G8" s="50">
        <v>9.4599999999999997E-3</v>
      </c>
      <c r="H8" s="50">
        <v>1.1000000000000001E-2</v>
      </c>
      <c r="I8" s="50">
        <v>3.2142000000000004E-2</v>
      </c>
      <c r="J8">
        <v>2.5608000000000002E-2</v>
      </c>
      <c r="K8">
        <v>1.7600000000000001E-3</v>
      </c>
      <c r="L8">
        <v>9.5809999999999992E-2</v>
      </c>
    </row>
    <row r="9" spans="2:12" x14ac:dyDescent="0.25">
      <c r="B9" s="70">
        <v>46023.125</v>
      </c>
      <c r="C9">
        <v>0.24</v>
      </c>
      <c r="D9" s="50">
        <v>2.1499999999999998E-2</v>
      </c>
      <c r="E9">
        <v>0.15053763440860216</v>
      </c>
      <c r="F9" s="50">
        <v>1.7279999999999997E-2</v>
      </c>
      <c r="G9" s="50">
        <v>1.0319999999999999E-2</v>
      </c>
      <c r="H9" s="50">
        <v>1.2E-2</v>
      </c>
      <c r="I9" s="50">
        <v>1.1255999999999999E-2</v>
      </c>
      <c r="J9">
        <v>2.7935999999999999E-2</v>
      </c>
      <c r="K9">
        <v>1.92E-3</v>
      </c>
      <c r="L9">
        <v>8.0711999999999992E-2</v>
      </c>
    </row>
    <row r="10" spans="2:12" x14ac:dyDescent="0.25">
      <c r="B10" s="70">
        <v>46023.166666666664</v>
      </c>
      <c r="C10">
        <v>0.23</v>
      </c>
      <c r="D10" s="50">
        <v>2.1499999999999998E-2</v>
      </c>
      <c r="E10">
        <v>0.15053763440860216</v>
      </c>
      <c r="F10" s="50">
        <v>1.6559999999999998E-2</v>
      </c>
      <c r="G10" s="50">
        <v>9.8899999999999995E-3</v>
      </c>
      <c r="H10" s="50">
        <v>1.1500000000000002E-2</v>
      </c>
      <c r="I10" s="50">
        <v>6.5780000000000005E-3</v>
      </c>
      <c r="J10">
        <v>2.6772000000000001E-2</v>
      </c>
      <c r="K10">
        <v>1.8400000000000001E-3</v>
      </c>
      <c r="L10">
        <v>7.3139999999999997E-2</v>
      </c>
    </row>
    <row r="11" spans="2:12" x14ac:dyDescent="0.25">
      <c r="B11" s="70">
        <v>46023.208333333336</v>
      </c>
      <c r="C11">
        <v>0.21</v>
      </c>
      <c r="D11" s="50">
        <v>2.1499999999999998E-2</v>
      </c>
      <c r="E11">
        <v>0.15053763440860216</v>
      </c>
      <c r="F11" s="50">
        <v>1.5119999999999998E-2</v>
      </c>
      <c r="G11" s="50">
        <v>9.0299999999999981E-3</v>
      </c>
      <c r="H11" s="50">
        <v>1.0500000000000001E-2</v>
      </c>
      <c r="I11" s="50">
        <v>4.0109999999999998E-3</v>
      </c>
      <c r="J11">
        <v>2.4444E-2</v>
      </c>
      <c r="K11">
        <v>1.6800000000000001E-3</v>
      </c>
      <c r="L11">
        <v>6.4784999999999995E-2</v>
      </c>
    </row>
    <row r="12" spans="2:12" x14ac:dyDescent="0.25">
      <c r="B12" s="70">
        <v>46023.25</v>
      </c>
      <c r="C12">
        <v>0.24</v>
      </c>
      <c r="D12" s="50">
        <v>2.1499999999999998E-2</v>
      </c>
      <c r="E12">
        <v>0.15053763440860216</v>
      </c>
      <c r="F12" s="50">
        <v>1.7279999999999997E-2</v>
      </c>
      <c r="G12" s="50">
        <v>1.0319999999999999E-2</v>
      </c>
      <c r="H12" s="50">
        <v>1.2E-2</v>
      </c>
      <c r="I12" s="50">
        <v>5.0400000000000002E-3</v>
      </c>
      <c r="J12">
        <v>8.3807999999999994E-2</v>
      </c>
      <c r="K12">
        <v>1.92E-3</v>
      </c>
      <c r="L12">
        <v>0.13036800000000001</v>
      </c>
    </row>
    <row r="13" spans="2:12" x14ac:dyDescent="0.25">
      <c r="B13" s="70">
        <v>46023.291666666664</v>
      </c>
      <c r="C13">
        <v>0.28000000000000003</v>
      </c>
      <c r="D13" s="50">
        <v>2.1499999999999998E-2</v>
      </c>
      <c r="E13">
        <v>0.15053763440860216</v>
      </c>
      <c r="F13" s="50">
        <v>2.0160000000000001E-2</v>
      </c>
      <c r="G13" s="50">
        <v>1.204E-2</v>
      </c>
      <c r="H13" s="50">
        <v>1.4000000000000002E-2</v>
      </c>
      <c r="I13" s="50">
        <v>5.9919999999999999E-3</v>
      </c>
      <c r="J13">
        <v>9.7776000000000016E-2</v>
      </c>
      <c r="K13">
        <v>2.2400000000000002E-3</v>
      </c>
      <c r="L13">
        <v>0.15220800000000001</v>
      </c>
    </row>
    <row r="14" spans="2:12" x14ac:dyDescent="0.25">
      <c r="B14" s="70">
        <v>46023.333333333336</v>
      </c>
      <c r="C14">
        <v>0.24</v>
      </c>
      <c r="D14" s="50">
        <v>2.1499999999999998E-2</v>
      </c>
      <c r="E14">
        <v>0.15053763440860216</v>
      </c>
      <c r="F14" s="50">
        <v>1.7279999999999997E-2</v>
      </c>
      <c r="G14" s="50">
        <v>1.0319999999999999E-2</v>
      </c>
      <c r="H14" s="50">
        <v>1.2E-2</v>
      </c>
      <c r="I14" s="50">
        <v>5.7840000000000001E-3</v>
      </c>
      <c r="J14">
        <v>8.3807999999999994E-2</v>
      </c>
      <c r="K14">
        <v>1.92E-3</v>
      </c>
      <c r="L14">
        <v>0.13111200000000001</v>
      </c>
    </row>
    <row r="15" spans="2:12" x14ac:dyDescent="0.25">
      <c r="B15" s="70">
        <v>46023.375</v>
      </c>
      <c r="C15">
        <v>0.22</v>
      </c>
      <c r="D15" s="50">
        <v>2.1499999999999998E-2</v>
      </c>
      <c r="E15">
        <v>0.15053763440860216</v>
      </c>
      <c r="F15" s="50">
        <v>1.584E-2</v>
      </c>
      <c r="G15" s="50">
        <v>9.4599999999999997E-3</v>
      </c>
      <c r="H15" s="50">
        <v>1.1000000000000001E-2</v>
      </c>
      <c r="I15" s="50">
        <v>6.2040000000000003E-3</v>
      </c>
      <c r="J15">
        <v>7.6824000000000003E-2</v>
      </c>
      <c r="K15">
        <v>1.7600000000000001E-3</v>
      </c>
      <c r="L15">
        <v>0.121088</v>
      </c>
    </row>
    <row r="16" spans="2:12" x14ac:dyDescent="0.25">
      <c r="B16" s="70">
        <v>46023.416666666664</v>
      </c>
      <c r="C16">
        <v>0.23</v>
      </c>
      <c r="D16" s="50">
        <v>2.1499999999999998E-2</v>
      </c>
      <c r="E16">
        <v>0.15053763440860216</v>
      </c>
      <c r="F16" s="50">
        <v>1.6559999999999998E-2</v>
      </c>
      <c r="G16" s="50">
        <v>9.8899999999999995E-3</v>
      </c>
      <c r="H16" s="50">
        <v>1.1500000000000002E-2</v>
      </c>
      <c r="I16" s="50">
        <v>7.4750000000000007E-3</v>
      </c>
      <c r="J16">
        <v>8.0316000000000012E-2</v>
      </c>
      <c r="K16">
        <v>1.8400000000000001E-3</v>
      </c>
      <c r="L16">
        <v>0.127581</v>
      </c>
    </row>
    <row r="17" spans="2:12" x14ac:dyDescent="0.25">
      <c r="B17" s="70">
        <v>46023.458333333336</v>
      </c>
      <c r="C17">
        <v>0.36</v>
      </c>
      <c r="D17" s="50">
        <v>2.1499999999999998E-2</v>
      </c>
      <c r="E17">
        <v>0.15053763440860216</v>
      </c>
      <c r="F17" s="50">
        <v>2.5919999999999999E-2</v>
      </c>
      <c r="G17" s="50">
        <v>1.5479999999999999E-2</v>
      </c>
      <c r="H17" s="50">
        <v>1.7999999999999999E-2</v>
      </c>
      <c r="I17" s="50">
        <v>1.3176E-2</v>
      </c>
      <c r="J17">
        <v>0.12571199999999999</v>
      </c>
      <c r="K17">
        <v>2.8799999999999997E-3</v>
      </c>
      <c r="L17">
        <v>0.20116799999999996</v>
      </c>
    </row>
    <row r="18" spans="2:12" x14ac:dyDescent="0.25">
      <c r="B18" s="70">
        <v>46023.5</v>
      </c>
      <c r="C18">
        <v>0.95</v>
      </c>
      <c r="D18" s="50">
        <v>2.1499999999999998E-2</v>
      </c>
      <c r="E18">
        <v>0.15053763440860216</v>
      </c>
      <c r="F18" s="50">
        <v>6.8399999999999989E-2</v>
      </c>
      <c r="G18" s="50">
        <v>4.0849999999999997E-2</v>
      </c>
      <c r="H18" s="50">
        <v>4.7500000000000001E-2</v>
      </c>
      <c r="I18" s="50">
        <v>3.6194999999999998E-2</v>
      </c>
      <c r="J18">
        <v>0.33173999999999998</v>
      </c>
      <c r="K18">
        <v>7.6E-3</v>
      </c>
      <c r="L18">
        <v>0.53228500000000001</v>
      </c>
    </row>
    <row r="19" spans="2:12" x14ac:dyDescent="0.25">
      <c r="B19" s="70">
        <v>46023.541666666664</v>
      </c>
      <c r="C19">
        <v>0.76</v>
      </c>
      <c r="D19" s="50">
        <v>2.1499999999999998E-2</v>
      </c>
      <c r="E19">
        <v>0.15053763440860216</v>
      </c>
      <c r="F19" s="50">
        <v>5.4719999999999998E-2</v>
      </c>
      <c r="G19" s="50">
        <v>3.2680000000000001E-2</v>
      </c>
      <c r="H19" s="50">
        <v>3.8000000000000006E-2</v>
      </c>
      <c r="I19" s="50">
        <v>3.7088000000000003E-2</v>
      </c>
      <c r="J19">
        <v>0.26539200000000002</v>
      </c>
      <c r="K19">
        <v>6.0800000000000003E-3</v>
      </c>
      <c r="L19">
        <v>0.43395999999999996</v>
      </c>
    </row>
    <row r="20" spans="2:12" x14ac:dyDescent="0.25">
      <c r="B20" s="70">
        <v>46023.583333333336</v>
      </c>
      <c r="C20">
        <v>0.87</v>
      </c>
      <c r="D20" s="50">
        <v>2.1499999999999998E-2</v>
      </c>
      <c r="E20">
        <v>0.15053763440860216</v>
      </c>
      <c r="F20" s="50">
        <v>6.2640000000000001E-2</v>
      </c>
      <c r="G20" s="50">
        <v>3.7409999999999999E-2</v>
      </c>
      <c r="H20" s="50">
        <v>4.3500000000000004E-2</v>
      </c>
      <c r="I20" s="50">
        <v>6.4814999999999998E-2</v>
      </c>
      <c r="J20">
        <v>0.30380400000000002</v>
      </c>
      <c r="K20">
        <v>6.96E-3</v>
      </c>
      <c r="L20">
        <v>0.51912899999999995</v>
      </c>
    </row>
    <row r="21" spans="2:12" x14ac:dyDescent="0.25">
      <c r="B21" s="70">
        <v>46023.625</v>
      </c>
      <c r="C21">
        <v>0.81</v>
      </c>
      <c r="D21" s="50">
        <v>2.1499999999999998E-2</v>
      </c>
      <c r="E21">
        <v>0.15053763440860216</v>
      </c>
      <c r="F21" s="50">
        <v>5.8319999999999997E-2</v>
      </c>
      <c r="G21" s="50">
        <v>3.483E-2</v>
      </c>
      <c r="H21" s="50">
        <v>4.0500000000000008E-2</v>
      </c>
      <c r="I21" s="50">
        <v>9.1773000000000007E-2</v>
      </c>
      <c r="J21">
        <v>0.28285200000000005</v>
      </c>
      <c r="K21">
        <v>6.4800000000000005E-3</v>
      </c>
      <c r="L21">
        <v>0.51475500000000007</v>
      </c>
    </row>
    <row r="22" spans="2:12" x14ac:dyDescent="0.25">
      <c r="B22" s="70">
        <v>46023.666666666664</v>
      </c>
      <c r="C22">
        <v>0.56000000000000005</v>
      </c>
      <c r="D22" s="50">
        <v>2.1499999999999998E-2</v>
      </c>
      <c r="E22">
        <v>0.15053763440860216</v>
      </c>
      <c r="F22" s="50">
        <v>4.0320000000000002E-2</v>
      </c>
      <c r="G22" s="50">
        <v>2.4080000000000001E-2</v>
      </c>
      <c r="H22" s="50">
        <v>2.8000000000000004E-2</v>
      </c>
      <c r="I22" s="50">
        <v>9.7888000000000017E-2</v>
      </c>
      <c r="J22">
        <v>0.19555200000000003</v>
      </c>
      <c r="K22">
        <v>4.4800000000000005E-3</v>
      </c>
      <c r="L22">
        <v>0.39032000000000006</v>
      </c>
    </row>
    <row r="23" spans="2:12" x14ac:dyDescent="0.25">
      <c r="B23" s="70">
        <v>46023.708333333336</v>
      </c>
      <c r="C23">
        <v>1.37</v>
      </c>
      <c r="D23" s="50">
        <v>2.1499999999999998E-2</v>
      </c>
      <c r="E23">
        <v>0.15053763440860216</v>
      </c>
      <c r="F23" s="50">
        <v>9.8640000000000005E-2</v>
      </c>
      <c r="G23" s="50">
        <v>5.8909999999999997E-2</v>
      </c>
      <c r="H23" s="50">
        <v>6.8500000000000005E-2</v>
      </c>
      <c r="I23" s="50">
        <v>0.31126400000000004</v>
      </c>
      <c r="J23">
        <v>1.4352120000000002</v>
      </c>
      <c r="K23">
        <v>1.0960000000000001E-2</v>
      </c>
      <c r="L23">
        <v>1.9834860000000005</v>
      </c>
    </row>
    <row r="24" spans="2:12" x14ac:dyDescent="0.25">
      <c r="B24" s="70">
        <v>46023.75</v>
      </c>
      <c r="C24">
        <v>1.63</v>
      </c>
      <c r="D24" s="50">
        <v>2.1499999999999998E-2</v>
      </c>
      <c r="E24">
        <v>0.15053763440860216</v>
      </c>
      <c r="F24" s="50">
        <v>0.11735999999999998</v>
      </c>
      <c r="G24" s="50">
        <v>7.0089999999999986E-2</v>
      </c>
      <c r="H24" s="50">
        <v>8.1500000000000003E-2</v>
      </c>
      <c r="I24" s="50">
        <v>0.30383199999999999</v>
      </c>
      <c r="J24">
        <v>1.7075880000000001</v>
      </c>
      <c r="K24">
        <v>1.304E-2</v>
      </c>
      <c r="L24">
        <v>2.2934100000000002</v>
      </c>
    </row>
    <row r="25" spans="2:12" x14ac:dyDescent="0.25">
      <c r="B25" s="70">
        <v>46023.791666666664</v>
      </c>
      <c r="C25">
        <v>0.76</v>
      </c>
      <c r="D25" s="50">
        <v>2.1499999999999998E-2</v>
      </c>
      <c r="E25">
        <v>0.15053763440860216</v>
      </c>
      <c r="F25" s="50">
        <v>5.4719999999999998E-2</v>
      </c>
      <c r="G25" s="50">
        <v>3.2680000000000001E-2</v>
      </c>
      <c r="H25" s="50">
        <v>3.8000000000000006E-2</v>
      </c>
      <c r="I25" s="50">
        <v>0.130492</v>
      </c>
      <c r="J25">
        <v>0.79617600000000011</v>
      </c>
      <c r="K25">
        <v>6.0800000000000003E-3</v>
      </c>
      <c r="L25">
        <v>1.0581480000000001</v>
      </c>
    </row>
    <row r="26" spans="2:12" x14ac:dyDescent="0.25">
      <c r="B26" s="70">
        <v>46023.833333333336</v>
      </c>
      <c r="C26">
        <v>0.68</v>
      </c>
      <c r="D26" s="50">
        <v>2.1499999999999998E-2</v>
      </c>
      <c r="E26">
        <v>0.15053763440860216</v>
      </c>
      <c r="F26" s="50">
        <v>4.8959999999999997E-2</v>
      </c>
      <c r="G26" s="50">
        <v>2.9239999999999999E-2</v>
      </c>
      <c r="H26" s="50">
        <v>3.4000000000000002E-2</v>
      </c>
      <c r="I26" s="50">
        <v>0.108392</v>
      </c>
      <c r="J26">
        <v>0.71236800000000011</v>
      </c>
      <c r="K26">
        <v>5.4400000000000004E-3</v>
      </c>
      <c r="L26">
        <v>0.93840000000000012</v>
      </c>
    </row>
    <row r="27" spans="2:12" x14ac:dyDescent="0.25">
      <c r="B27" s="70">
        <v>46023.875</v>
      </c>
      <c r="C27">
        <v>0.24</v>
      </c>
      <c r="D27" s="50">
        <v>2.1499999999999998E-2</v>
      </c>
      <c r="E27">
        <v>0.15053763440860216</v>
      </c>
      <c r="F27" s="50">
        <v>1.7279999999999997E-2</v>
      </c>
      <c r="G27" s="50">
        <v>1.0319999999999999E-2</v>
      </c>
      <c r="H27" s="50">
        <v>1.2E-2</v>
      </c>
      <c r="I27" s="50">
        <v>3.1608000000000004E-2</v>
      </c>
      <c r="J27">
        <v>8.3807999999999994E-2</v>
      </c>
      <c r="K27">
        <v>1.92E-3</v>
      </c>
      <c r="L27">
        <v>0.15693600000000002</v>
      </c>
    </row>
    <row r="28" spans="2:12" x14ac:dyDescent="0.25">
      <c r="B28" s="70">
        <v>46023.916666666664</v>
      </c>
      <c r="C28">
        <v>0.24</v>
      </c>
      <c r="D28" s="50">
        <v>2.1499999999999998E-2</v>
      </c>
      <c r="E28">
        <v>0.15053763440860216</v>
      </c>
      <c r="F28" s="50">
        <v>1.7279999999999997E-2</v>
      </c>
      <c r="G28" s="50">
        <v>1.0319999999999999E-2</v>
      </c>
      <c r="H28" s="50">
        <v>1.2E-2</v>
      </c>
      <c r="I28" s="50">
        <v>1.9632E-2</v>
      </c>
      <c r="J28">
        <v>8.3807999999999994E-2</v>
      </c>
      <c r="K28">
        <v>1.92E-3</v>
      </c>
      <c r="L28">
        <v>0.14496000000000001</v>
      </c>
    </row>
    <row r="29" spans="2:12" x14ac:dyDescent="0.25">
      <c r="B29" s="70">
        <v>46023.958333333336</v>
      </c>
      <c r="C29">
        <v>0.2</v>
      </c>
      <c r="D29" s="50">
        <v>2.1499999999999998E-2</v>
      </c>
      <c r="E29">
        <v>0.15053763440860216</v>
      </c>
      <c r="F29" s="50">
        <v>1.44E-2</v>
      </c>
      <c r="G29" s="50">
        <v>8.6E-3</v>
      </c>
      <c r="H29" s="50">
        <v>1.0000000000000002E-2</v>
      </c>
      <c r="I29" s="50">
        <v>9.980000000000001E-3</v>
      </c>
      <c r="J29">
        <v>6.9839999999999999E-2</v>
      </c>
      <c r="K29">
        <v>1.6000000000000001E-3</v>
      </c>
      <c r="L29">
        <v>0.11441999999999999</v>
      </c>
    </row>
    <row r="30" spans="2:12" x14ac:dyDescent="0.25">
      <c r="B30" s="69">
        <v>46024</v>
      </c>
      <c r="C30">
        <v>0.22</v>
      </c>
      <c r="D30" s="50">
        <v>2.1499999999999998E-2</v>
      </c>
      <c r="E30">
        <v>0.15053763440860216</v>
      </c>
      <c r="F30" s="50">
        <v>1.584E-2</v>
      </c>
      <c r="G30" s="50">
        <v>9.4599999999999997E-3</v>
      </c>
      <c r="H30" s="50">
        <v>1.1000000000000001E-2</v>
      </c>
      <c r="I30" s="50">
        <v>2.3694E-2</v>
      </c>
      <c r="J30">
        <v>2.5608000000000002E-2</v>
      </c>
      <c r="K30">
        <v>1.7600000000000001E-3</v>
      </c>
      <c r="L30">
        <v>8.7361999999999995E-2</v>
      </c>
    </row>
    <row r="31" spans="2:12" x14ac:dyDescent="0.25">
      <c r="B31" s="70">
        <v>46024.041666666664</v>
      </c>
      <c r="C31">
        <v>0.21</v>
      </c>
      <c r="D31" s="50">
        <v>2.1499999999999998E-2</v>
      </c>
      <c r="E31">
        <v>0.15053763440860216</v>
      </c>
      <c r="F31" s="50">
        <v>1.5119999999999998E-2</v>
      </c>
      <c r="G31" s="50">
        <v>9.0299999999999981E-3</v>
      </c>
      <c r="H31" s="50">
        <v>1.0500000000000001E-2</v>
      </c>
      <c r="I31" s="50">
        <v>1.7682E-2</v>
      </c>
      <c r="J31">
        <v>2.4444E-2</v>
      </c>
      <c r="K31">
        <v>1.6800000000000001E-3</v>
      </c>
      <c r="L31">
        <v>7.8455999999999998E-2</v>
      </c>
    </row>
    <row r="32" spans="2:12" x14ac:dyDescent="0.25">
      <c r="B32" s="70">
        <v>46024.083333333336</v>
      </c>
      <c r="C32">
        <v>0.21</v>
      </c>
      <c r="D32" s="50">
        <v>2.1499999999999998E-2</v>
      </c>
      <c r="E32">
        <v>0.15053763440860216</v>
      </c>
      <c r="F32" s="50">
        <v>1.5119999999999998E-2</v>
      </c>
      <c r="G32" s="50">
        <v>9.0299999999999981E-3</v>
      </c>
      <c r="H32" s="50">
        <v>1.0500000000000001E-2</v>
      </c>
      <c r="I32" s="50">
        <v>1.5393E-2</v>
      </c>
      <c r="J32">
        <v>2.4444E-2</v>
      </c>
      <c r="K32">
        <v>1.6800000000000001E-3</v>
      </c>
      <c r="L32">
        <v>7.6166999999999999E-2</v>
      </c>
    </row>
    <row r="33" spans="2:12" x14ac:dyDescent="0.25">
      <c r="B33" s="70">
        <v>46024.125</v>
      </c>
      <c r="C33">
        <v>0.21</v>
      </c>
      <c r="D33" s="50">
        <v>2.1499999999999998E-2</v>
      </c>
      <c r="E33">
        <v>0.15053763440860216</v>
      </c>
      <c r="F33" s="50">
        <v>1.5119999999999998E-2</v>
      </c>
      <c r="G33" s="50">
        <v>9.0299999999999981E-3</v>
      </c>
      <c r="H33" s="50">
        <v>1.0500000000000001E-2</v>
      </c>
      <c r="I33" s="50">
        <v>1.1738999999999999E-2</v>
      </c>
      <c r="J33">
        <v>2.4444E-2</v>
      </c>
      <c r="K33">
        <v>1.6800000000000001E-3</v>
      </c>
      <c r="L33">
        <v>7.2512999999999994E-2</v>
      </c>
    </row>
    <row r="34" spans="2:12" x14ac:dyDescent="0.25">
      <c r="B34" s="70">
        <v>46024.166666666664</v>
      </c>
      <c r="C34">
        <v>0.21</v>
      </c>
      <c r="D34" s="50">
        <v>2.1499999999999998E-2</v>
      </c>
      <c r="E34">
        <v>0.15053763440860216</v>
      </c>
      <c r="F34" s="50">
        <v>1.5119999999999998E-2</v>
      </c>
      <c r="G34" s="50">
        <v>9.0299999999999981E-3</v>
      </c>
      <c r="H34" s="50">
        <v>1.0500000000000001E-2</v>
      </c>
      <c r="I34" s="50">
        <v>1.1865000000000001E-2</v>
      </c>
      <c r="J34">
        <v>2.4444E-2</v>
      </c>
      <c r="K34">
        <v>1.6800000000000001E-3</v>
      </c>
      <c r="L34">
        <v>7.2639000000000009E-2</v>
      </c>
    </row>
    <row r="35" spans="2:12" x14ac:dyDescent="0.25">
      <c r="B35" s="70">
        <v>46024.208333333336</v>
      </c>
      <c r="C35">
        <v>0.22</v>
      </c>
      <c r="D35" s="50">
        <v>2.1499999999999998E-2</v>
      </c>
      <c r="E35">
        <v>0.15053763440860216</v>
      </c>
      <c r="F35" s="50">
        <v>1.584E-2</v>
      </c>
      <c r="G35" s="50">
        <v>9.4599999999999997E-3</v>
      </c>
      <c r="H35" s="50">
        <v>1.1000000000000001E-2</v>
      </c>
      <c r="I35" s="50">
        <v>2.4816000000000001E-2</v>
      </c>
      <c r="J35">
        <v>2.5608000000000002E-2</v>
      </c>
      <c r="K35">
        <v>1.7600000000000001E-3</v>
      </c>
      <c r="L35">
        <v>8.8483999999999993E-2</v>
      </c>
    </row>
    <row r="36" spans="2:12" x14ac:dyDescent="0.25">
      <c r="B36" s="70">
        <v>46024.25</v>
      </c>
      <c r="C36">
        <v>0.21</v>
      </c>
      <c r="D36" s="50">
        <v>2.1499999999999998E-2</v>
      </c>
      <c r="E36">
        <v>0.15053763440860216</v>
      </c>
      <c r="F36" s="50">
        <v>1.5119999999999998E-2</v>
      </c>
      <c r="G36" s="50">
        <v>9.0299999999999981E-3</v>
      </c>
      <c r="H36" s="50">
        <v>1.0500000000000001E-2</v>
      </c>
      <c r="I36" s="50">
        <v>3.6770999999999998E-2</v>
      </c>
      <c r="J36">
        <v>7.3331999999999994E-2</v>
      </c>
      <c r="K36">
        <v>1.6800000000000001E-3</v>
      </c>
      <c r="L36">
        <v>0.14643299999999998</v>
      </c>
    </row>
    <row r="37" spans="2:12" x14ac:dyDescent="0.25">
      <c r="B37" s="70">
        <v>46024.291666666664</v>
      </c>
      <c r="C37">
        <v>0.25</v>
      </c>
      <c r="D37" s="50">
        <v>2.1499999999999998E-2</v>
      </c>
      <c r="E37">
        <v>0.15053763440860216</v>
      </c>
      <c r="F37" s="50">
        <v>1.7999999999999999E-2</v>
      </c>
      <c r="G37" s="50">
        <v>1.0749999999999999E-2</v>
      </c>
      <c r="H37" s="50">
        <v>1.2500000000000001E-2</v>
      </c>
      <c r="I37" s="50">
        <v>9.5125000000000001E-2</v>
      </c>
      <c r="J37">
        <v>8.7300000000000003E-2</v>
      </c>
      <c r="K37">
        <v>2E-3</v>
      </c>
      <c r="L37">
        <v>0.22567500000000001</v>
      </c>
    </row>
    <row r="38" spans="2:12" x14ac:dyDescent="0.25">
      <c r="B38" s="70">
        <v>46024.333333333336</v>
      </c>
      <c r="C38">
        <v>0.2</v>
      </c>
      <c r="D38" s="50">
        <v>2.1499999999999998E-2</v>
      </c>
      <c r="E38">
        <v>0.15053763440860216</v>
      </c>
      <c r="F38" s="50">
        <v>1.44E-2</v>
      </c>
      <c r="G38" s="50">
        <v>8.6E-3</v>
      </c>
      <c r="H38" s="50">
        <v>1.0000000000000002E-2</v>
      </c>
      <c r="I38" s="50">
        <v>0.10286000000000001</v>
      </c>
      <c r="J38">
        <v>6.9839999999999999E-2</v>
      </c>
      <c r="K38">
        <v>1.6000000000000001E-3</v>
      </c>
      <c r="L38">
        <v>0.20729999999999998</v>
      </c>
    </row>
    <row r="39" spans="2:12" x14ac:dyDescent="0.25">
      <c r="B39" s="70">
        <v>46024.375</v>
      </c>
      <c r="C39">
        <v>0.39</v>
      </c>
      <c r="D39" s="50">
        <v>2.1499999999999998E-2</v>
      </c>
      <c r="E39">
        <v>0.15053763440860216</v>
      </c>
      <c r="F39" s="50">
        <v>2.8079999999999997E-2</v>
      </c>
      <c r="G39" s="50">
        <v>1.677E-2</v>
      </c>
      <c r="H39" s="50">
        <v>1.9500000000000003E-2</v>
      </c>
      <c r="I39" s="50">
        <v>0.20740200000000003</v>
      </c>
      <c r="J39">
        <v>0.136188</v>
      </c>
      <c r="K39">
        <v>3.1200000000000004E-3</v>
      </c>
      <c r="L39">
        <v>0.41106000000000004</v>
      </c>
    </row>
    <row r="40" spans="2:12" x14ac:dyDescent="0.25">
      <c r="B40" s="70">
        <v>46024.416666666664</v>
      </c>
      <c r="C40">
        <v>0.34</v>
      </c>
      <c r="D40" s="50">
        <v>2.1499999999999998E-2</v>
      </c>
      <c r="E40">
        <v>0.15053763440860216</v>
      </c>
      <c r="F40" s="50">
        <v>2.4479999999999998E-2</v>
      </c>
      <c r="G40" s="50">
        <v>1.4619999999999999E-2</v>
      </c>
      <c r="H40" s="50">
        <v>1.7000000000000001E-2</v>
      </c>
      <c r="I40" s="50">
        <v>0.14701600000000001</v>
      </c>
      <c r="J40">
        <v>0.11872800000000001</v>
      </c>
      <c r="K40">
        <v>2.7200000000000002E-3</v>
      </c>
      <c r="L40">
        <v>0.32456400000000002</v>
      </c>
    </row>
    <row r="41" spans="2:12" x14ac:dyDescent="0.25">
      <c r="B41" s="70">
        <v>46024.458333333336</v>
      </c>
      <c r="C41">
        <v>0.44</v>
      </c>
      <c r="D41" s="50">
        <v>2.1499999999999998E-2</v>
      </c>
      <c r="E41">
        <v>0.15053763440860216</v>
      </c>
      <c r="F41" s="50">
        <v>3.168E-2</v>
      </c>
      <c r="G41" s="50">
        <v>1.8919999999999999E-2</v>
      </c>
      <c r="H41" s="50">
        <v>2.2000000000000002E-2</v>
      </c>
      <c r="I41" s="50">
        <v>0.18378800000000001</v>
      </c>
      <c r="J41">
        <v>0.15364800000000001</v>
      </c>
      <c r="K41">
        <v>3.5200000000000001E-3</v>
      </c>
      <c r="L41">
        <v>0.41355599999999998</v>
      </c>
    </row>
    <row r="42" spans="2:12" x14ac:dyDescent="0.25">
      <c r="B42" s="70">
        <v>46024.5</v>
      </c>
      <c r="C42">
        <v>0.59</v>
      </c>
      <c r="D42" s="50">
        <v>2.1499999999999998E-2</v>
      </c>
      <c r="E42">
        <v>0.15053763440860216</v>
      </c>
      <c r="F42" s="50">
        <v>4.2479999999999997E-2</v>
      </c>
      <c r="G42" s="50">
        <v>2.5369999999999997E-2</v>
      </c>
      <c r="H42" s="50">
        <v>2.9499999999999998E-2</v>
      </c>
      <c r="I42" s="50">
        <v>0.25558799999999998</v>
      </c>
      <c r="J42">
        <v>0.20602799999999999</v>
      </c>
      <c r="K42">
        <v>4.7200000000000002E-3</v>
      </c>
      <c r="L42">
        <v>0.56368599999999991</v>
      </c>
    </row>
    <row r="43" spans="2:12" x14ac:dyDescent="0.25">
      <c r="B43" s="70">
        <v>46024.541666666664</v>
      </c>
      <c r="C43">
        <v>0.57999999999999996</v>
      </c>
      <c r="D43" s="50">
        <v>2.1499999999999998E-2</v>
      </c>
      <c r="E43">
        <v>0.15053763440860216</v>
      </c>
      <c r="F43" s="50">
        <v>4.1759999999999992E-2</v>
      </c>
      <c r="G43" s="50">
        <v>2.4939999999999997E-2</v>
      </c>
      <c r="H43" s="50">
        <v>2.8999999999999998E-2</v>
      </c>
      <c r="I43" s="50">
        <v>0.28999999999999998</v>
      </c>
      <c r="J43">
        <v>0.20253599999999999</v>
      </c>
      <c r="K43">
        <v>4.64E-3</v>
      </c>
      <c r="L43">
        <v>0.59287599999999996</v>
      </c>
    </row>
    <row r="44" spans="2:12" x14ac:dyDescent="0.25">
      <c r="B44" s="70">
        <v>46024.583333333336</v>
      </c>
      <c r="C44">
        <v>0.64</v>
      </c>
      <c r="D44" s="50">
        <v>2.1499999999999998E-2</v>
      </c>
      <c r="E44">
        <v>0.15053763440860216</v>
      </c>
      <c r="F44" s="50">
        <v>4.6079999999999996E-2</v>
      </c>
      <c r="G44" s="50">
        <v>2.7519999999999999E-2</v>
      </c>
      <c r="H44" s="50">
        <v>3.2000000000000001E-2</v>
      </c>
      <c r="I44" s="50">
        <v>0.33523200000000003</v>
      </c>
      <c r="J44">
        <v>0.22348800000000002</v>
      </c>
      <c r="K44">
        <v>5.1200000000000004E-3</v>
      </c>
      <c r="L44">
        <v>0.66944000000000004</v>
      </c>
    </row>
    <row r="45" spans="2:12" x14ac:dyDescent="0.25">
      <c r="B45" s="70">
        <v>46024.625</v>
      </c>
      <c r="C45">
        <v>0.52</v>
      </c>
      <c r="D45" s="50">
        <v>2.1499999999999998E-2</v>
      </c>
      <c r="E45">
        <v>0.15053763440860216</v>
      </c>
      <c r="F45" s="50">
        <v>3.7440000000000001E-2</v>
      </c>
      <c r="G45" s="50">
        <v>2.2359999999999998E-2</v>
      </c>
      <c r="H45" s="50">
        <v>2.6000000000000002E-2</v>
      </c>
      <c r="I45" s="50">
        <v>0.30097600000000002</v>
      </c>
      <c r="J45">
        <v>0.18158400000000002</v>
      </c>
      <c r="K45">
        <v>4.1600000000000005E-3</v>
      </c>
      <c r="L45">
        <v>0.57252000000000003</v>
      </c>
    </row>
    <row r="46" spans="2:12" x14ac:dyDescent="0.25">
      <c r="B46" s="70">
        <v>46024.666666666664</v>
      </c>
      <c r="C46">
        <v>0.56000000000000005</v>
      </c>
      <c r="D46" s="50">
        <v>2.1499999999999998E-2</v>
      </c>
      <c r="E46">
        <v>0.15053763440860216</v>
      </c>
      <c r="F46" s="50">
        <v>4.0320000000000002E-2</v>
      </c>
      <c r="G46" s="50">
        <v>2.4080000000000001E-2</v>
      </c>
      <c r="H46" s="50">
        <v>2.8000000000000004E-2</v>
      </c>
      <c r="I46" s="50">
        <v>0.34490400000000004</v>
      </c>
      <c r="J46">
        <v>0.19555200000000003</v>
      </c>
      <c r="K46">
        <v>4.4800000000000005E-3</v>
      </c>
      <c r="L46">
        <v>0.63733600000000012</v>
      </c>
    </row>
    <row r="47" spans="2:12" x14ac:dyDescent="0.25">
      <c r="B47" s="70">
        <v>46024.708333333336</v>
      </c>
      <c r="C47">
        <v>0.86</v>
      </c>
      <c r="D47" s="50">
        <v>2.1499999999999998E-2</v>
      </c>
      <c r="E47">
        <v>0.15053763440860216</v>
      </c>
      <c r="F47" s="50">
        <v>6.1919999999999996E-2</v>
      </c>
      <c r="G47" s="50">
        <v>3.6979999999999999E-2</v>
      </c>
      <c r="H47" s="50">
        <v>4.3000000000000003E-2</v>
      </c>
      <c r="I47" s="50">
        <v>0.54876599999999998</v>
      </c>
      <c r="J47">
        <v>0.90093600000000007</v>
      </c>
      <c r="K47">
        <v>6.8799999999999998E-3</v>
      </c>
      <c r="L47">
        <v>1.598482</v>
      </c>
    </row>
    <row r="48" spans="2:12" x14ac:dyDescent="0.25">
      <c r="B48" s="70">
        <v>46024.75</v>
      </c>
      <c r="C48">
        <v>0.55000000000000004</v>
      </c>
      <c r="D48" s="50">
        <v>2.1499999999999998E-2</v>
      </c>
      <c r="E48">
        <v>0.15053763440860216</v>
      </c>
      <c r="F48" s="50">
        <v>3.9600000000000003E-2</v>
      </c>
      <c r="G48" s="50">
        <v>2.3650000000000001E-2</v>
      </c>
      <c r="H48" s="50">
        <v>2.7500000000000004E-2</v>
      </c>
      <c r="I48" s="50">
        <v>0.36294500000000007</v>
      </c>
      <c r="J48">
        <v>0.57618000000000014</v>
      </c>
      <c r="K48">
        <v>4.4000000000000003E-3</v>
      </c>
      <c r="L48">
        <v>1.0342750000000003</v>
      </c>
    </row>
    <row r="49" spans="2:12" x14ac:dyDescent="0.25">
      <c r="B49" s="70">
        <v>46024.791666666664</v>
      </c>
      <c r="C49">
        <v>0.51</v>
      </c>
      <c r="D49" s="50">
        <v>2.1499999999999998E-2</v>
      </c>
      <c r="E49">
        <v>0.15053763440860216</v>
      </c>
      <c r="F49" s="50">
        <v>3.6719999999999996E-2</v>
      </c>
      <c r="G49" s="50">
        <v>2.1929999999999998E-2</v>
      </c>
      <c r="H49" s="50">
        <v>2.5500000000000002E-2</v>
      </c>
      <c r="I49" s="50">
        <v>0.33741599999999999</v>
      </c>
      <c r="J49">
        <v>0.53427600000000008</v>
      </c>
      <c r="K49">
        <v>4.0800000000000003E-3</v>
      </c>
      <c r="L49">
        <v>0.95992200000000005</v>
      </c>
    </row>
    <row r="50" spans="2:12" x14ac:dyDescent="0.25">
      <c r="B50" s="70">
        <v>46024.833333333336</v>
      </c>
      <c r="C50">
        <v>0.6</v>
      </c>
      <c r="D50" s="50">
        <v>2.1499999999999998E-2</v>
      </c>
      <c r="E50">
        <v>0.15053763440860216</v>
      </c>
      <c r="F50" s="50">
        <v>4.3199999999999995E-2</v>
      </c>
      <c r="G50" s="50">
        <v>2.5799999999999997E-2</v>
      </c>
      <c r="H50" s="50">
        <v>0.03</v>
      </c>
      <c r="I50" s="50">
        <v>0.39269999999999999</v>
      </c>
      <c r="J50">
        <v>0.62856000000000001</v>
      </c>
      <c r="K50">
        <v>4.7999999999999996E-3</v>
      </c>
      <c r="L50">
        <v>1.1250599999999999</v>
      </c>
    </row>
    <row r="51" spans="2:12" x14ac:dyDescent="0.25">
      <c r="B51" s="70">
        <v>46024.875</v>
      </c>
      <c r="C51">
        <v>0.64</v>
      </c>
      <c r="D51" s="50">
        <v>2.1499999999999998E-2</v>
      </c>
      <c r="E51">
        <v>0.15053763440860216</v>
      </c>
      <c r="F51" s="50">
        <v>4.6079999999999996E-2</v>
      </c>
      <c r="G51" s="50">
        <v>2.7519999999999999E-2</v>
      </c>
      <c r="H51" s="50">
        <v>3.2000000000000001E-2</v>
      </c>
      <c r="I51" s="50">
        <v>0.38547199999999998</v>
      </c>
      <c r="J51">
        <v>0.22348800000000002</v>
      </c>
      <c r="K51">
        <v>5.1200000000000004E-3</v>
      </c>
      <c r="L51">
        <v>0.7196800000000001</v>
      </c>
    </row>
    <row r="52" spans="2:12" x14ac:dyDescent="0.25">
      <c r="B52" s="70">
        <v>46024.916666666664</v>
      </c>
      <c r="C52">
        <v>0.57999999999999996</v>
      </c>
      <c r="D52" s="50">
        <v>2.1499999999999998E-2</v>
      </c>
      <c r="E52">
        <v>0.15053763440860216</v>
      </c>
      <c r="F52" s="50">
        <v>4.1759999999999992E-2</v>
      </c>
      <c r="G52" s="50">
        <v>2.4939999999999997E-2</v>
      </c>
      <c r="H52" s="50">
        <v>2.8999999999999998E-2</v>
      </c>
      <c r="I52" s="50">
        <v>0.33146999999999999</v>
      </c>
      <c r="J52">
        <v>0.20253599999999999</v>
      </c>
      <c r="K52">
        <v>4.64E-3</v>
      </c>
      <c r="L52">
        <v>0.63434599999999997</v>
      </c>
    </row>
    <row r="53" spans="2:12" x14ac:dyDescent="0.25">
      <c r="B53" s="70">
        <v>46024.958333333336</v>
      </c>
      <c r="C53">
        <v>0.47</v>
      </c>
      <c r="D53" s="50">
        <v>2.1499999999999998E-2</v>
      </c>
      <c r="E53">
        <v>0.15053763440860216</v>
      </c>
      <c r="F53" s="50">
        <v>3.3839999999999995E-2</v>
      </c>
      <c r="G53" s="50">
        <v>2.0209999999999999E-2</v>
      </c>
      <c r="H53" s="50">
        <v>2.35E-2</v>
      </c>
      <c r="I53" s="50">
        <v>0.224472</v>
      </c>
      <c r="J53">
        <v>0.16412399999999999</v>
      </c>
      <c r="K53">
        <v>3.7599999999999999E-3</v>
      </c>
      <c r="L53">
        <v>0.46990599999999999</v>
      </c>
    </row>
    <row r="54" spans="2:12" x14ac:dyDescent="0.25">
      <c r="B54" s="69">
        <v>46025</v>
      </c>
      <c r="C54">
        <v>0.35</v>
      </c>
      <c r="D54" s="50">
        <v>2.1499999999999998E-2</v>
      </c>
      <c r="E54">
        <v>0.15053763440860216</v>
      </c>
      <c r="F54" s="50">
        <v>2.5199999999999997E-2</v>
      </c>
      <c r="G54" s="50">
        <v>1.5049999999999997E-2</v>
      </c>
      <c r="H54" s="50">
        <v>1.7499999999999998E-2</v>
      </c>
      <c r="I54" s="50">
        <v>0.13621999999999998</v>
      </c>
      <c r="J54">
        <v>4.0739999999999998E-2</v>
      </c>
      <c r="K54">
        <v>2.8E-3</v>
      </c>
      <c r="L54">
        <v>0.23750999999999997</v>
      </c>
    </row>
    <row r="55" spans="2:12" x14ac:dyDescent="0.25">
      <c r="B55" s="70">
        <v>46025.041666666664</v>
      </c>
      <c r="C55">
        <v>0.35</v>
      </c>
      <c r="D55" s="50">
        <v>2.1499999999999998E-2</v>
      </c>
      <c r="E55">
        <v>0.15053763440860216</v>
      </c>
      <c r="F55" s="50">
        <v>2.5199999999999997E-2</v>
      </c>
      <c r="G55" s="50">
        <v>1.5049999999999997E-2</v>
      </c>
      <c r="H55" s="50">
        <v>1.7499999999999998E-2</v>
      </c>
      <c r="I55" s="50">
        <v>0.16674</v>
      </c>
      <c r="J55">
        <v>4.0739999999999998E-2</v>
      </c>
      <c r="K55">
        <v>2.8E-3</v>
      </c>
      <c r="L55">
        <v>0.26802999999999999</v>
      </c>
    </row>
    <row r="56" spans="2:12" x14ac:dyDescent="0.25">
      <c r="B56" s="70">
        <v>46025.083333333336</v>
      </c>
      <c r="C56">
        <v>0.32</v>
      </c>
      <c r="D56" s="50">
        <v>2.1499999999999998E-2</v>
      </c>
      <c r="E56">
        <v>0.15053763440860216</v>
      </c>
      <c r="F56" s="50">
        <v>2.3039999999999998E-2</v>
      </c>
      <c r="G56" s="50">
        <v>1.376E-2</v>
      </c>
      <c r="H56" s="50">
        <v>1.6E-2</v>
      </c>
      <c r="I56" s="50">
        <v>0.15238400000000002</v>
      </c>
      <c r="J56">
        <v>3.7248000000000003E-2</v>
      </c>
      <c r="K56">
        <v>2.5600000000000002E-3</v>
      </c>
      <c r="L56">
        <v>0.24499200000000002</v>
      </c>
    </row>
    <row r="57" spans="2:12" x14ac:dyDescent="0.25">
      <c r="B57" s="70">
        <v>46025.125</v>
      </c>
      <c r="C57">
        <v>0.22</v>
      </c>
      <c r="D57" s="50">
        <v>2.1499999999999998E-2</v>
      </c>
      <c r="E57">
        <v>0.15053763440860216</v>
      </c>
      <c r="F57" s="50">
        <v>1.584E-2</v>
      </c>
      <c r="G57" s="50">
        <v>9.4599999999999997E-3</v>
      </c>
      <c r="H57" s="50">
        <v>1.1000000000000001E-2</v>
      </c>
      <c r="I57" s="50">
        <v>0.10467600000000001</v>
      </c>
      <c r="J57">
        <v>2.5608000000000002E-2</v>
      </c>
      <c r="K57">
        <v>1.7600000000000001E-3</v>
      </c>
      <c r="L57">
        <v>0.16834400000000002</v>
      </c>
    </row>
    <row r="58" spans="2:12" x14ac:dyDescent="0.25">
      <c r="B58" s="70">
        <v>46025.166666666664</v>
      </c>
      <c r="C58">
        <v>0.2</v>
      </c>
      <c r="D58" s="50">
        <v>2.1499999999999998E-2</v>
      </c>
      <c r="E58">
        <v>0.15053763440860216</v>
      </c>
      <c r="F58" s="50">
        <v>1.44E-2</v>
      </c>
      <c r="G58" s="50">
        <v>8.6E-3</v>
      </c>
      <c r="H58" s="50">
        <v>1.0000000000000002E-2</v>
      </c>
      <c r="I58" s="50">
        <v>8.7760000000000005E-2</v>
      </c>
      <c r="J58">
        <v>2.3280000000000002E-2</v>
      </c>
      <c r="K58">
        <v>1.6000000000000001E-3</v>
      </c>
      <c r="L58">
        <v>0.14563999999999999</v>
      </c>
    </row>
    <row r="59" spans="2:12" x14ac:dyDescent="0.25">
      <c r="B59" s="70">
        <v>46025.208333333336</v>
      </c>
      <c r="C59">
        <v>0.21</v>
      </c>
      <c r="D59" s="50">
        <v>2.1499999999999998E-2</v>
      </c>
      <c r="E59">
        <v>0.15053763440860216</v>
      </c>
      <c r="F59" s="50">
        <v>1.5119999999999998E-2</v>
      </c>
      <c r="G59" s="50">
        <v>9.0299999999999981E-3</v>
      </c>
      <c r="H59" s="50">
        <v>1.0500000000000001E-2</v>
      </c>
      <c r="I59" s="50">
        <v>7.4234999999999995E-2</v>
      </c>
      <c r="J59">
        <v>2.4444E-2</v>
      </c>
      <c r="K59">
        <v>1.6800000000000001E-3</v>
      </c>
      <c r="L59">
        <v>0.13500899999999999</v>
      </c>
    </row>
    <row r="60" spans="2:12" x14ac:dyDescent="0.25">
      <c r="B60" s="70">
        <v>46025.25</v>
      </c>
      <c r="C60">
        <v>0.2</v>
      </c>
      <c r="D60" s="50">
        <v>2.1499999999999998E-2</v>
      </c>
      <c r="E60">
        <v>0.15053763440860216</v>
      </c>
      <c r="F60" s="50">
        <v>1.44E-2</v>
      </c>
      <c r="G60" s="50">
        <v>8.6E-3</v>
      </c>
      <c r="H60" s="50">
        <v>1.0000000000000002E-2</v>
      </c>
      <c r="I60" s="50">
        <v>8.2580000000000001E-2</v>
      </c>
      <c r="J60">
        <v>6.9839999999999999E-2</v>
      </c>
      <c r="K60">
        <v>1.6000000000000001E-3</v>
      </c>
      <c r="L60">
        <v>0.18702000000000002</v>
      </c>
    </row>
    <row r="61" spans="2:12" x14ac:dyDescent="0.25">
      <c r="B61" s="70">
        <v>46025.291666666664</v>
      </c>
      <c r="C61">
        <v>0.21</v>
      </c>
      <c r="D61" s="50">
        <v>2.1499999999999998E-2</v>
      </c>
      <c r="E61">
        <v>0.15053763440860216</v>
      </c>
      <c r="F61" s="50">
        <v>1.5119999999999998E-2</v>
      </c>
      <c r="G61" s="50">
        <v>9.0299999999999981E-3</v>
      </c>
      <c r="H61" s="50">
        <v>1.0500000000000001E-2</v>
      </c>
      <c r="I61" s="50">
        <v>0.10004399999999999</v>
      </c>
      <c r="J61">
        <v>7.3331999999999994E-2</v>
      </c>
      <c r="K61">
        <v>1.6800000000000001E-3</v>
      </c>
      <c r="L61">
        <v>0.20970599999999998</v>
      </c>
    </row>
    <row r="62" spans="2:12" x14ac:dyDescent="0.25">
      <c r="B62" s="70">
        <v>46025.333333333336</v>
      </c>
      <c r="C62">
        <v>0.23</v>
      </c>
      <c r="D62" s="50">
        <v>2.1499999999999998E-2</v>
      </c>
      <c r="E62">
        <v>0.15053763440860216</v>
      </c>
      <c r="F62" s="50">
        <v>1.6559999999999998E-2</v>
      </c>
      <c r="G62" s="50">
        <v>9.8899999999999995E-3</v>
      </c>
      <c r="H62" s="50">
        <v>1.1500000000000002E-2</v>
      </c>
      <c r="I62" s="50">
        <v>0.13261800000000001</v>
      </c>
      <c r="J62">
        <v>8.0316000000000012E-2</v>
      </c>
      <c r="K62">
        <v>1.8400000000000001E-3</v>
      </c>
      <c r="L62">
        <v>0.252724</v>
      </c>
    </row>
    <row r="63" spans="2:12" x14ac:dyDescent="0.25">
      <c r="B63" s="70">
        <v>46025.375</v>
      </c>
      <c r="C63">
        <v>1.54</v>
      </c>
      <c r="D63" s="50">
        <v>2.1499999999999998E-2</v>
      </c>
      <c r="E63">
        <v>0.15053763440860216</v>
      </c>
      <c r="F63" s="50">
        <v>0.11087999999999999</v>
      </c>
      <c r="G63" s="50">
        <v>6.6220000000000001E-2</v>
      </c>
      <c r="H63" s="50">
        <v>7.7000000000000013E-2</v>
      </c>
      <c r="I63" s="50">
        <v>0.99191400000000007</v>
      </c>
      <c r="J63">
        <v>0.53776800000000002</v>
      </c>
      <c r="K63">
        <v>1.2320000000000001E-2</v>
      </c>
      <c r="L63">
        <v>1.7961020000000003</v>
      </c>
    </row>
    <row r="64" spans="2:12" x14ac:dyDescent="0.25">
      <c r="B64" s="70">
        <v>46025.416666666664</v>
      </c>
      <c r="C64">
        <v>4.03</v>
      </c>
      <c r="D64" s="50">
        <v>2.1499999999999998E-2</v>
      </c>
      <c r="E64">
        <v>0.15053763440860216</v>
      </c>
      <c r="F64" s="50">
        <v>0.29015999999999997</v>
      </c>
      <c r="G64" s="50">
        <v>0.17329</v>
      </c>
      <c r="H64" s="50">
        <v>0.20150000000000001</v>
      </c>
      <c r="I64" s="50">
        <v>2.735967</v>
      </c>
      <c r="J64">
        <v>1.4072760000000002</v>
      </c>
      <c r="K64">
        <v>3.2240000000000005E-2</v>
      </c>
      <c r="L64">
        <v>4.840433</v>
      </c>
    </row>
    <row r="65" spans="2:12" x14ac:dyDescent="0.25">
      <c r="B65" s="70">
        <v>46025.458333333336</v>
      </c>
      <c r="C65">
        <v>7.03</v>
      </c>
      <c r="D65" s="50">
        <v>2.1499999999999998E-2</v>
      </c>
      <c r="E65">
        <v>0.15053763440860216</v>
      </c>
      <c r="F65" s="50">
        <v>0.50615999999999994</v>
      </c>
      <c r="G65" s="50">
        <v>0.30229</v>
      </c>
      <c r="H65" s="50">
        <v>0.35150000000000003</v>
      </c>
      <c r="I65" s="50">
        <v>4.6580779999999997</v>
      </c>
      <c r="J65">
        <v>2.4548760000000001</v>
      </c>
      <c r="K65">
        <v>5.6240000000000005E-2</v>
      </c>
      <c r="L65">
        <v>8.3291440000000012</v>
      </c>
    </row>
    <row r="66" spans="2:12" x14ac:dyDescent="0.25">
      <c r="B66" s="70">
        <v>46025.5</v>
      </c>
      <c r="C66">
        <v>1.24</v>
      </c>
      <c r="D66" s="50">
        <v>2.1499999999999998E-2</v>
      </c>
      <c r="E66">
        <v>0.15053763440860216</v>
      </c>
      <c r="F66" s="50">
        <v>8.9279999999999998E-2</v>
      </c>
      <c r="G66" s="50">
        <v>5.3319999999999992E-2</v>
      </c>
      <c r="H66" s="50">
        <v>6.2E-2</v>
      </c>
      <c r="I66" s="50">
        <v>0.80959600000000009</v>
      </c>
      <c r="J66">
        <v>0.433008</v>
      </c>
      <c r="K66">
        <v>9.92E-3</v>
      </c>
      <c r="L66">
        <v>1.4571239999999999</v>
      </c>
    </row>
    <row r="67" spans="2:12" x14ac:dyDescent="0.25">
      <c r="B67" s="70">
        <v>46025.541666666664</v>
      </c>
      <c r="C67">
        <v>1.92</v>
      </c>
      <c r="D67" s="50">
        <v>2.1499999999999998E-2</v>
      </c>
      <c r="E67">
        <v>0.15053763440860216</v>
      </c>
      <c r="F67" s="50">
        <v>0.13823999999999997</v>
      </c>
      <c r="G67" s="50">
        <v>8.2559999999999995E-2</v>
      </c>
      <c r="H67" s="50">
        <v>9.6000000000000002E-2</v>
      </c>
      <c r="I67" s="50">
        <v>1.242048</v>
      </c>
      <c r="J67">
        <v>0.67046399999999995</v>
      </c>
      <c r="K67">
        <v>1.536E-2</v>
      </c>
      <c r="L67">
        <v>2.2446719999999996</v>
      </c>
    </row>
    <row r="68" spans="2:12" x14ac:dyDescent="0.25">
      <c r="B68" s="70">
        <v>46025.583333333336</v>
      </c>
      <c r="C68">
        <v>0.77</v>
      </c>
      <c r="D68" s="50">
        <v>2.1499999999999998E-2</v>
      </c>
      <c r="E68">
        <v>0.15053763440860216</v>
      </c>
      <c r="F68" s="50">
        <v>5.5439999999999996E-2</v>
      </c>
      <c r="G68" s="50">
        <v>3.3110000000000001E-2</v>
      </c>
      <c r="H68" s="50">
        <v>3.8500000000000006E-2</v>
      </c>
      <c r="I68" s="50">
        <v>0.51582300000000003</v>
      </c>
      <c r="J68">
        <v>0.26888400000000001</v>
      </c>
      <c r="K68">
        <v>6.1600000000000005E-3</v>
      </c>
      <c r="L68">
        <v>0.9179170000000002</v>
      </c>
    </row>
    <row r="69" spans="2:12" x14ac:dyDescent="0.25">
      <c r="B69" s="70">
        <v>46025.625</v>
      </c>
      <c r="C69">
        <v>1.4</v>
      </c>
      <c r="D69" s="50">
        <v>2.1499999999999998E-2</v>
      </c>
      <c r="E69">
        <v>0.15053763440860216</v>
      </c>
      <c r="F69" s="50">
        <v>0.10079999999999999</v>
      </c>
      <c r="G69" s="50">
        <v>6.019999999999999E-2</v>
      </c>
      <c r="H69" s="50">
        <v>6.9999999999999993E-2</v>
      </c>
      <c r="I69" s="50">
        <v>0.9892399999999999</v>
      </c>
      <c r="J69">
        <v>0.48887999999999998</v>
      </c>
      <c r="K69">
        <v>1.12E-2</v>
      </c>
      <c r="L69">
        <v>1.7203200000000001</v>
      </c>
    </row>
    <row r="70" spans="2:12" x14ac:dyDescent="0.25">
      <c r="B70" s="70">
        <v>46025.666666666664</v>
      </c>
      <c r="C70">
        <v>2.6</v>
      </c>
      <c r="D70" s="50">
        <v>2.1499999999999998E-2</v>
      </c>
      <c r="E70">
        <v>0.15053763440860216</v>
      </c>
      <c r="F70" s="50">
        <v>0.18720000000000001</v>
      </c>
      <c r="G70" s="50">
        <v>0.1118</v>
      </c>
      <c r="H70" s="50">
        <v>0.13</v>
      </c>
      <c r="I70" s="50">
        <v>1.9396</v>
      </c>
      <c r="J70">
        <v>0.90792000000000006</v>
      </c>
      <c r="K70">
        <v>2.0800000000000003E-2</v>
      </c>
      <c r="L70">
        <v>3.29732</v>
      </c>
    </row>
    <row r="71" spans="2:12" x14ac:dyDescent="0.25">
      <c r="B71" s="70">
        <v>46025.708333333336</v>
      </c>
      <c r="C71">
        <v>2.08</v>
      </c>
      <c r="D71" s="50">
        <v>2.1499999999999998E-2</v>
      </c>
      <c r="E71">
        <v>0.15053763440860216</v>
      </c>
      <c r="F71" s="50">
        <v>0.14976</v>
      </c>
      <c r="G71" s="50">
        <v>8.9439999999999992E-2</v>
      </c>
      <c r="H71" s="50">
        <v>0.10400000000000001</v>
      </c>
      <c r="I71" s="50">
        <v>1.7045600000000001</v>
      </c>
      <c r="J71">
        <v>2.1790080000000001</v>
      </c>
      <c r="K71">
        <v>1.6640000000000002E-2</v>
      </c>
      <c r="L71">
        <v>4.2434079999999996</v>
      </c>
    </row>
    <row r="72" spans="2:12" x14ac:dyDescent="0.25">
      <c r="B72" s="70">
        <v>46025.75</v>
      </c>
      <c r="C72">
        <v>0.64</v>
      </c>
      <c r="D72" s="50">
        <v>2.1499999999999998E-2</v>
      </c>
      <c r="E72">
        <v>0.15053763440860216</v>
      </c>
      <c r="F72" s="50">
        <v>4.6079999999999996E-2</v>
      </c>
      <c r="G72" s="50">
        <v>2.7519999999999999E-2</v>
      </c>
      <c r="H72" s="50">
        <v>3.2000000000000001E-2</v>
      </c>
      <c r="I72" s="50">
        <v>0.52979200000000004</v>
      </c>
      <c r="J72">
        <v>0.67046400000000006</v>
      </c>
      <c r="K72">
        <v>5.1200000000000004E-3</v>
      </c>
      <c r="L72">
        <v>1.3109760000000001</v>
      </c>
    </row>
    <row r="73" spans="2:12" x14ac:dyDescent="0.25">
      <c r="B73" s="70">
        <v>46025.791666666664</v>
      </c>
      <c r="C73">
        <v>0.56999999999999995</v>
      </c>
      <c r="D73" s="50">
        <v>2.1499999999999998E-2</v>
      </c>
      <c r="E73">
        <v>0.15053763440860216</v>
      </c>
      <c r="F73" s="50">
        <v>4.1039999999999993E-2</v>
      </c>
      <c r="G73" s="50">
        <v>2.4509999999999997E-2</v>
      </c>
      <c r="H73" s="50">
        <v>2.8499999999999998E-2</v>
      </c>
      <c r="I73" s="50">
        <v>0.44602499999999995</v>
      </c>
      <c r="J73">
        <v>0.597132</v>
      </c>
      <c r="K73">
        <v>4.5599999999999998E-3</v>
      </c>
      <c r="L73">
        <v>1.1417669999999998</v>
      </c>
    </row>
    <row r="74" spans="2:12" x14ac:dyDescent="0.25">
      <c r="B74" s="70">
        <v>46025.833333333336</v>
      </c>
      <c r="C74">
        <v>0.45</v>
      </c>
      <c r="D74" s="50">
        <v>2.1499999999999998E-2</v>
      </c>
      <c r="E74">
        <v>0.15053763440860216</v>
      </c>
      <c r="F74" s="50">
        <v>3.2399999999999998E-2</v>
      </c>
      <c r="G74" s="50">
        <v>1.9349999999999999E-2</v>
      </c>
      <c r="H74" s="50">
        <v>2.2500000000000003E-2</v>
      </c>
      <c r="I74" s="50">
        <v>0.32813999999999999</v>
      </c>
      <c r="J74">
        <v>0.47142000000000006</v>
      </c>
      <c r="K74">
        <v>3.6000000000000003E-3</v>
      </c>
      <c r="L74">
        <v>0.87741000000000002</v>
      </c>
    </row>
    <row r="75" spans="2:12" x14ac:dyDescent="0.25">
      <c r="B75" s="70">
        <v>46025.875</v>
      </c>
      <c r="C75">
        <v>0.57999999999999996</v>
      </c>
      <c r="D75" s="50">
        <v>2.1499999999999998E-2</v>
      </c>
      <c r="E75">
        <v>0.15053763440860216</v>
      </c>
      <c r="F75" s="50">
        <v>4.1759999999999992E-2</v>
      </c>
      <c r="G75" s="50">
        <v>2.4939999999999997E-2</v>
      </c>
      <c r="H75" s="50">
        <v>2.8999999999999998E-2</v>
      </c>
      <c r="I75" s="50">
        <v>0.39474799999999999</v>
      </c>
      <c r="J75">
        <v>0.20253599999999999</v>
      </c>
      <c r="K75">
        <v>4.64E-3</v>
      </c>
      <c r="L75">
        <v>0.69762400000000002</v>
      </c>
    </row>
    <row r="76" spans="2:12" x14ac:dyDescent="0.25">
      <c r="B76" s="70">
        <v>46025.916666666664</v>
      </c>
      <c r="C76">
        <v>0.51</v>
      </c>
      <c r="D76" s="50">
        <v>2.1499999999999998E-2</v>
      </c>
      <c r="E76">
        <v>0.15053763440860216</v>
      </c>
      <c r="F76" s="50">
        <v>3.6719999999999996E-2</v>
      </c>
      <c r="G76" s="50">
        <v>2.1929999999999998E-2</v>
      </c>
      <c r="H76" s="50">
        <v>2.5500000000000002E-2</v>
      </c>
      <c r="I76" s="50">
        <v>0.345219</v>
      </c>
      <c r="J76">
        <v>0.178092</v>
      </c>
      <c r="K76">
        <v>4.0800000000000003E-3</v>
      </c>
      <c r="L76">
        <v>0.611541</v>
      </c>
    </row>
    <row r="77" spans="2:12" x14ac:dyDescent="0.25">
      <c r="B77" s="70">
        <v>46025.958333333336</v>
      </c>
      <c r="C77">
        <v>0.63</v>
      </c>
      <c r="D77" s="50">
        <v>2.1499999999999998E-2</v>
      </c>
      <c r="E77">
        <v>0.15053763440860216</v>
      </c>
      <c r="F77" s="50">
        <v>4.5359999999999998E-2</v>
      </c>
      <c r="G77" s="50">
        <v>2.7089999999999999E-2</v>
      </c>
      <c r="H77" s="50">
        <v>3.15E-2</v>
      </c>
      <c r="I77" s="50">
        <v>0.404775</v>
      </c>
      <c r="J77">
        <v>0.219996</v>
      </c>
      <c r="K77">
        <v>5.0400000000000002E-3</v>
      </c>
      <c r="L77">
        <v>0.73376100000000011</v>
      </c>
    </row>
    <row r="78" spans="2:12" x14ac:dyDescent="0.25">
      <c r="B78" s="69">
        <v>46026</v>
      </c>
      <c r="C78">
        <v>0.46</v>
      </c>
      <c r="D78" s="50">
        <v>2.1499999999999998E-2</v>
      </c>
      <c r="E78">
        <v>0.15053763440860216</v>
      </c>
      <c r="F78" s="50">
        <v>3.3119999999999997E-2</v>
      </c>
      <c r="G78" s="50">
        <v>1.9779999999999999E-2</v>
      </c>
      <c r="H78" s="50">
        <v>2.3000000000000003E-2</v>
      </c>
      <c r="I78" s="50">
        <v>0.30520999999999998</v>
      </c>
      <c r="J78">
        <v>5.3544000000000001E-2</v>
      </c>
      <c r="K78">
        <v>3.6800000000000001E-3</v>
      </c>
      <c r="L78">
        <v>0.43833400000000006</v>
      </c>
    </row>
    <row r="79" spans="2:12" x14ac:dyDescent="0.25">
      <c r="B79" s="70">
        <v>46026.041666666664</v>
      </c>
      <c r="C79">
        <v>0.24</v>
      </c>
      <c r="D79" s="50">
        <v>2.1499999999999998E-2</v>
      </c>
      <c r="E79">
        <v>0.15053763440860216</v>
      </c>
      <c r="F79" s="50">
        <v>1.7279999999999997E-2</v>
      </c>
      <c r="G79" s="50">
        <v>1.0319999999999999E-2</v>
      </c>
      <c r="H79" s="50">
        <v>1.2E-2</v>
      </c>
      <c r="I79" s="50">
        <v>0.15297599999999997</v>
      </c>
      <c r="J79">
        <v>2.7935999999999999E-2</v>
      </c>
      <c r="K79">
        <v>1.92E-3</v>
      </c>
      <c r="L79">
        <v>0.22243200000000002</v>
      </c>
    </row>
    <row r="80" spans="2:12" x14ac:dyDescent="0.25">
      <c r="B80" s="70">
        <v>46026.083333333336</v>
      </c>
      <c r="C80">
        <v>0.22</v>
      </c>
      <c r="D80" s="50">
        <v>2.1499999999999998E-2</v>
      </c>
      <c r="E80">
        <v>0.15053763440860216</v>
      </c>
      <c r="F80" s="50">
        <v>1.584E-2</v>
      </c>
      <c r="G80" s="50">
        <v>9.4599999999999997E-3</v>
      </c>
      <c r="H80" s="50">
        <v>1.1000000000000001E-2</v>
      </c>
      <c r="I80" s="50">
        <v>0.13974400000000001</v>
      </c>
      <c r="J80">
        <v>2.5608000000000002E-2</v>
      </c>
      <c r="K80">
        <v>1.7600000000000001E-3</v>
      </c>
      <c r="L80">
        <v>0.20341200000000004</v>
      </c>
    </row>
    <row r="81" spans="2:12" x14ac:dyDescent="0.25">
      <c r="B81" s="70">
        <v>46026.125</v>
      </c>
      <c r="C81">
        <v>0.2</v>
      </c>
      <c r="D81" s="50">
        <v>2.1499999999999998E-2</v>
      </c>
      <c r="E81">
        <v>0.15053763440860216</v>
      </c>
      <c r="F81" s="50">
        <v>1.44E-2</v>
      </c>
      <c r="G81" s="50">
        <v>8.6E-3</v>
      </c>
      <c r="H81" s="50">
        <v>1.0000000000000002E-2</v>
      </c>
      <c r="I81" s="50">
        <v>0.12414000000000001</v>
      </c>
      <c r="J81">
        <v>2.3280000000000002E-2</v>
      </c>
      <c r="K81">
        <v>1.6000000000000001E-3</v>
      </c>
      <c r="L81">
        <v>0.18202000000000002</v>
      </c>
    </row>
    <row r="82" spans="2:12" x14ac:dyDescent="0.25">
      <c r="B82" s="70">
        <v>46026.166666666664</v>
      </c>
      <c r="C82">
        <v>0.2</v>
      </c>
      <c r="D82" s="50">
        <v>2.1499999999999998E-2</v>
      </c>
      <c r="E82">
        <v>0.15053763440860216</v>
      </c>
      <c r="F82" s="50">
        <v>1.44E-2</v>
      </c>
      <c r="G82" s="50">
        <v>8.6E-3</v>
      </c>
      <c r="H82" s="50">
        <v>1.0000000000000002E-2</v>
      </c>
      <c r="I82" s="50">
        <v>0.11970000000000001</v>
      </c>
      <c r="J82">
        <v>2.3280000000000002E-2</v>
      </c>
      <c r="K82">
        <v>1.6000000000000001E-3</v>
      </c>
      <c r="L82">
        <v>0.17758000000000002</v>
      </c>
    </row>
    <row r="83" spans="2:12" x14ac:dyDescent="0.25">
      <c r="B83" s="70">
        <v>46026.208333333336</v>
      </c>
      <c r="C83">
        <v>0.19</v>
      </c>
      <c r="D83" s="50">
        <v>2.1499999999999998E-2</v>
      </c>
      <c r="E83">
        <v>0.15053763440860216</v>
      </c>
      <c r="F83" s="50">
        <v>1.3679999999999999E-2</v>
      </c>
      <c r="G83" s="50">
        <v>8.1700000000000002E-3</v>
      </c>
      <c r="H83" s="50">
        <v>9.5000000000000015E-3</v>
      </c>
      <c r="I83" s="50">
        <v>0.114741</v>
      </c>
      <c r="J83">
        <v>2.2116E-2</v>
      </c>
      <c r="K83">
        <v>1.5200000000000001E-3</v>
      </c>
      <c r="L83">
        <v>0.16972699999999999</v>
      </c>
    </row>
    <row r="84" spans="2:12" x14ac:dyDescent="0.25">
      <c r="B84" s="70">
        <v>46026.25</v>
      </c>
      <c r="C84">
        <v>0.21</v>
      </c>
      <c r="D84" s="50">
        <v>2.1499999999999998E-2</v>
      </c>
      <c r="E84">
        <v>0.15053763440860216</v>
      </c>
      <c r="F84" s="50">
        <v>1.5119999999999998E-2</v>
      </c>
      <c r="G84" s="50">
        <v>9.0299999999999981E-3</v>
      </c>
      <c r="H84" s="50">
        <v>1.0500000000000001E-2</v>
      </c>
      <c r="I84" s="50">
        <v>0.12736500000000001</v>
      </c>
      <c r="J84">
        <v>7.3331999999999994E-2</v>
      </c>
      <c r="K84">
        <v>1.6800000000000001E-3</v>
      </c>
      <c r="L84">
        <v>0.23702699999999999</v>
      </c>
    </row>
    <row r="85" spans="2:12" x14ac:dyDescent="0.25">
      <c r="B85" s="70">
        <v>46026.291666666664</v>
      </c>
      <c r="C85">
        <v>0.44</v>
      </c>
      <c r="D85" s="50">
        <v>2.1499999999999998E-2</v>
      </c>
      <c r="E85">
        <v>0.15053763440860216</v>
      </c>
      <c r="F85" s="50">
        <v>3.168E-2</v>
      </c>
      <c r="G85" s="50">
        <v>1.8919999999999999E-2</v>
      </c>
      <c r="H85" s="50">
        <v>2.2000000000000002E-2</v>
      </c>
      <c r="I85" s="50">
        <v>0.275704</v>
      </c>
      <c r="J85">
        <v>0.15364800000000001</v>
      </c>
      <c r="K85">
        <v>3.5200000000000001E-3</v>
      </c>
      <c r="L85">
        <v>0.50547200000000003</v>
      </c>
    </row>
    <row r="86" spans="2:12" x14ac:dyDescent="0.25">
      <c r="B86" s="70">
        <v>46026.333333333336</v>
      </c>
      <c r="C86">
        <v>0.59</v>
      </c>
      <c r="D86" s="50">
        <v>2.1499999999999998E-2</v>
      </c>
      <c r="E86">
        <v>0.15053763440860216</v>
      </c>
      <c r="F86" s="50">
        <v>4.2479999999999997E-2</v>
      </c>
      <c r="G86" s="50">
        <v>2.5369999999999997E-2</v>
      </c>
      <c r="H86" s="50">
        <v>2.9499999999999998E-2</v>
      </c>
      <c r="I86" s="50">
        <v>0.37730499999999995</v>
      </c>
      <c r="J86">
        <v>0.20602799999999999</v>
      </c>
      <c r="K86">
        <v>4.7200000000000002E-3</v>
      </c>
      <c r="L86">
        <v>0.68540299999999987</v>
      </c>
    </row>
    <row r="87" spans="2:12" x14ac:dyDescent="0.25">
      <c r="B87" s="70">
        <v>46026.375</v>
      </c>
      <c r="C87">
        <v>0.49</v>
      </c>
      <c r="D87" s="50">
        <v>2.1499999999999998E-2</v>
      </c>
      <c r="E87">
        <v>0.15053763440860216</v>
      </c>
      <c r="F87" s="50">
        <v>3.5279999999999999E-2</v>
      </c>
      <c r="G87" s="50">
        <v>2.1069999999999998E-2</v>
      </c>
      <c r="H87" s="50">
        <v>2.4500000000000001E-2</v>
      </c>
      <c r="I87" s="50">
        <v>0.34246099999999996</v>
      </c>
      <c r="J87">
        <v>0.17110800000000001</v>
      </c>
      <c r="K87">
        <v>3.9199999999999999E-3</v>
      </c>
      <c r="L87">
        <v>0.59833900000000007</v>
      </c>
    </row>
    <row r="88" spans="2:12" x14ac:dyDescent="0.25">
      <c r="B88" s="70">
        <v>46026.416666666664</v>
      </c>
      <c r="C88">
        <v>0.25</v>
      </c>
      <c r="D88" s="50">
        <v>2.1499999999999998E-2</v>
      </c>
      <c r="E88">
        <v>0.15053763440860216</v>
      </c>
      <c r="F88" s="50">
        <v>1.7999999999999999E-2</v>
      </c>
      <c r="G88" s="50">
        <v>1.0749999999999999E-2</v>
      </c>
      <c r="H88" s="50">
        <v>1.2500000000000001E-2</v>
      </c>
      <c r="I88" s="50">
        <v>0.17695</v>
      </c>
      <c r="J88">
        <v>8.7300000000000003E-2</v>
      </c>
      <c r="K88">
        <v>2E-3</v>
      </c>
      <c r="L88">
        <v>0.3075</v>
      </c>
    </row>
    <row r="89" spans="2:12" x14ac:dyDescent="0.25">
      <c r="B89" s="70">
        <v>46026.458333333336</v>
      </c>
      <c r="C89">
        <v>0.2</v>
      </c>
      <c r="D89" s="50">
        <v>2.1499999999999998E-2</v>
      </c>
      <c r="E89">
        <v>0.15053763440860216</v>
      </c>
      <c r="F89" s="50">
        <v>1.44E-2</v>
      </c>
      <c r="G89" s="50">
        <v>8.6E-3</v>
      </c>
      <c r="H89" s="50">
        <v>1.0000000000000002E-2</v>
      </c>
      <c r="I89" s="50">
        <v>0.13575999999999999</v>
      </c>
      <c r="J89">
        <v>6.9839999999999999E-2</v>
      </c>
      <c r="K89">
        <v>1.6000000000000001E-3</v>
      </c>
      <c r="L89">
        <v>0.24020000000000002</v>
      </c>
    </row>
    <row r="90" spans="2:12" x14ac:dyDescent="0.25">
      <c r="B90" s="70">
        <v>46026.5</v>
      </c>
      <c r="C90">
        <v>0.2</v>
      </c>
      <c r="D90" s="50">
        <v>2.1499999999999998E-2</v>
      </c>
      <c r="E90">
        <v>0.15053763440860216</v>
      </c>
      <c r="F90" s="50">
        <v>1.44E-2</v>
      </c>
      <c r="G90" s="50">
        <v>8.6E-3</v>
      </c>
      <c r="H90" s="50">
        <v>1.0000000000000002E-2</v>
      </c>
      <c r="I90" s="50">
        <v>0.13375999999999999</v>
      </c>
      <c r="J90">
        <v>6.9839999999999999E-2</v>
      </c>
      <c r="K90">
        <v>1.6000000000000001E-3</v>
      </c>
      <c r="L90">
        <v>0.23820000000000002</v>
      </c>
    </row>
    <row r="91" spans="2:12" x14ac:dyDescent="0.25">
      <c r="B91" s="70">
        <v>46026.541666666664</v>
      </c>
      <c r="C91">
        <v>0.21</v>
      </c>
      <c r="D91" s="50">
        <v>2.1499999999999998E-2</v>
      </c>
      <c r="E91">
        <v>0.15053763440860216</v>
      </c>
      <c r="F91" s="50">
        <v>1.5119999999999998E-2</v>
      </c>
      <c r="G91" s="50">
        <v>9.0299999999999981E-3</v>
      </c>
      <c r="H91" s="50">
        <v>1.0500000000000001E-2</v>
      </c>
      <c r="I91" s="50">
        <v>0.13612199999999999</v>
      </c>
      <c r="J91">
        <v>7.3331999999999994E-2</v>
      </c>
      <c r="K91">
        <v>1.6800000000000001E-3</v>
      </c>
      <c r="L91">
        <v>0.245784</v>
      </c>
    </row>
    <row r="92" spans="2:12" x14ac:dyDescent="0.25">
      <c r="B92" s="70">
        <v>46026.583333333336</v>
      </c>
      <c r="C92">
        <v>0.57999999999999996</v>
      </c>
      <c r="D92" s="50">
        <v>2.1499999999999998E-2</v>
      </c>
      <c r="E92">
        <v>0.15053763440860216</v>
      </c>
      <c r="F92" s="50">
        <v>4.1759999999999992E-2</v>
      </c>
      <c r="G92" s="50">
        <v>2.4939999999999997E-2</v>
      </c>
      <c r="H92" s="50">
        <v>2.8999999999999998E-2</v>
      </c>
      <c r="I92" s="50">
        <v>0.40112799999999998</v>
      </c>
      <c r="J92">
        <v>0.20253599999999999</v>
      </c>
      <c r="K92">
        <v>4.64E-3</v>
      </c>
      <c r="L92">
        <v>0.70400399999999996</v>
      </c>
    </row>
    <row r="93" spans="2:12" x14ac:dyDescent="0.25">
      <c r="B93" s="70">
        <v>46026.625</v>
      </c>
      <c r="C93">
        <v>0.67</v>
      </c>
      <c r="D93" s="50">
        <v>2.1499999999999998E-2</v>
      </c>
      <c r="E93">
        <v>0.15053763440860216</v>
      </c>
      <c r="F93" s="50">
        <v>4.8239999999999998E-2</v>
      </c>
      <c r="G93" s="50">
        <v>2.8809999999999999E-2</v>
      </c>
      <c r="H93" s="50">
        <v>3.3500000000000002E-2</v>
      </c>
      <c r="I93" s="50">
        <v>0.46605200000000002</v>
      </c>
      <c r="J93">
        <v>0.23396400000000003</v>
      </c>
      <c r="K93">
        <v>5.3600000000000002E-3</v>
      </c>
      <c r="L93">
        <v>0.81592600000000004</v>
      </c>
    </row>
    <row r="94" spans="2:12" x14ac:dyDescent="0.25">
      <c r="B94" s="70">
        <v>46026.666666666664</v>
      </c>
      <c r="C94">
        <v>0.61</v>
      </c>
      <c r="D94" s="50">
        <v>2.1499999999999998E-2</v>
      </c>
      <c r="E94">
        <v>0.15053763440860216</v>
      </c>
      <c r="F94" s="50">
        <v>4.3919999999999994E-2</v>
      </c>
      <c r="G94" s="50">
        <v>2.6229999999999996E-2</v>
      </c>
      <c r="H94" s="50">
        <v>3.0499999999999999E-2</v>
      </c>
      <c r="I94" s="50">
        <v>0.45908599999999999</v>
      </c>
      <c r="J94">
        <v>0.21301200000000001</v>
      </c>
      <c r="K94">
        <v>4.8799999999999998E-3</v>
      </c>
      <c r="L94">
        <v>0.7776280000000001</v>
      </c>
    </row>
    <row r="95" spans="2:12" x14ac:dyDescent="0.25">
      <c r="B95" s="70">
        <v>46026.708333333336</v>
      </c>
      <c r="C95">
        <v>2.4</v>
      </c>
      <c r="D95" s="50">
        <v>2.1499999999999998E-2</v>
      </c>
      <c r="E95">
        <v>0.15053763440860216</v>
      </c>
      <c r="F95" s="50">
        <v>0.17279999999999998</v>
      </c>
      <c r="G95" s="50">
        <v>0.10319999999999999</v>
      </c>
      <c r="H95" s="50">
        <v>0.12</v>
      </c>
      <c r="I95" s="50">
        <v>2.12304</v>
      </c>
      <c r="J95">
        <v>2.51424</v>
      </c>
      <c r="K95">
        <v>1.9199999999999998E-2</v>
      </c>
      <c r="L95">
        <v>5.0524800000000001</v>
      </c>
    </row>
    <row r="96" spans="2:12" x14ac:dyDescent="0.25">
      <c r="B96" s="70">
        <v>46026.75</v>
      </c>
      <c r="C96">
        <v>1.71</v>
      </c>
      <c r="D96" s="50">
        <v>2.1499999999999998E-2</v>
      </c>
      <c r="E96">
        <v>0.15053763440860216</v>
      </c>
      <c r="F96" s="50">
        <v>0.12311999999999999</v>
      </c>
      <c r="G96" s="50">
        <v>7.3529999999999998E-2</v>
      </c>
      <c r="H96" s="50">
        <v>8.5500000000000007E-2</v>
      </c>
      <c r="I96" s="50">
        <v>1.5477209999999999</v>
      </c>
      <c r="J96">
        <v>1.7913960000000002</v>
      </c>
      <c r="K96">
        <v>1.3679999999999999E-2</v>
      </c>
      <c r="L96">
        <v>3.6349469999999999</v>
      </c>
    </row>
    <row r="97" spans="2:12" x14ac:dyDescent="0.25">
      <c r="B97" s="70">
        <v>46026.791666666664</v>
      </c>
      <c r="C97">
        <v>0.51</v>
      </c>
      <c r="D97" s="50">
        <v>2.1499999999999998E-2</v>
      </c>
      <c r="E97">
        <v>0.15053763440860216</v>
      </c>
      <c r="F97" s="50">
        <v>3.6719999999999996E-2</v>
      </c>
      <c r="G97" s="50">
        <v>2.1929999999999998E-2</v>
      </c>
      <c r="H97" s="50">
        <v>2.5500000000000002E-2</v>
      </c>
      <c r="I97" s="50">
        <v>0.456042</v>
      </c>
      <c r="J97">
        <v>0.53427600000000008</v>
      </c>
      <c r="K97">
        <v>4.0800000000000003E-3</v>
      </c>
      <c r="L97">
        <v>1.0785480000000003</v>
      </c>
    </row>
    <row r="98" spans="2:12" x14ac:dyDescent="0.25">
      <c r="B98" s="70">
        <v>46026.833333333336</v>
      </c>
      <c r="C98">
        <v>0.51</v>
      </c>
      <c r="D98" s="50">
        <v>2.1499999999999998E-2</v>
      </c>
      <c r="E98">
        <v>0.15053763440860216</v>
      </c>
      <c r="F98" s="50">
        <v>3.6719999999999996E-2</v>
      </c>
      <c r="G98" s="50">
        <v>2.1929999999999998E-2</v>
      </c>
      <c r="H98" s="50">
        <v>2.5500000000000002E-2</v>
      </c>
      <c r="I98" s="50">
        <v>0.42834899999999998</v>
      </c>
      <c r="J98">
        <v>0.53427600000000008</v>
      </c>
      <c r="K98">
        <v>4.0800000000000003E-3</v>
      </c>
      <c r="L98">
        <v>1.0508550000000001</v>
      </c>
    </row>
    <row r="99" spans="2:12" x14ac:dyDescent="0.25">
      <c r="B99" s="70">
        <v>46026.875</v>
      </c>
      <c r="C99">
        <v>0.9</v>
      </c>
      <c r="D99" s="50">
        <v>2.1499999999999998E-2</v>
      </c>
      <c r="E99">
        <v>0.15053763440860216</v>
      </c>
      <c r="F99" s="50">
        <v>6.4799999999999996E-2</v>
      </c>
      <c r="G99" s="50">
        <v>3.8699999999999998E-2</v>
      </c>
      <c r="H99" s="50">
        <v>4.5000000000000005E-2</v>
      </c>
      <c r="I99" s="50">
        <v>0.67022999999999999</v>
      </c>
      <c r="J99">
        <v>0.31428</v>
      </c>
      <c r="K99">
        <v>7.2000000000000007E-3</v>
      </c>
      <c r="L99">
        <v>1.1402100000000002</v>
      </c>
    </row>
    <row r="100" spans="2:12" x14ac:dyDescent="0.25">
      <c r="B100" s="70">
        <v>46026.916666666664</v>
      </c>
      <c r="C100">
        <v>0.37</v>
      </c>
      <c r="D100" s="50">
        <v>2.1499999999999998E-2</v>
      </c>
      <c r="E100">
        <v>0.15053763440860216</v>
      </c>
      <c r="F100" s="50">
        <v>2.6639999999999997E-2</v>
      </c>
      <c r="G100" s="50">
        <v>1.5909999999999997E-2</v>
      </c>
      <c r="H100" s="50">
        <v>1.8499999999999999E-2</v>
      </c>
      <c r="I100" s="50">
        <v>0.26466100000000004</v>
      </c>
      <c r="J100">
        <v>0.12920400000000001</v>
      </c>
      <c r="K100">
        <v>2.96E-3</v>
      </c>
      <c r="L100">
        <v>0.45787500000000003</v>
      </c>
    </row>
    <row r="101" spans="2:12" x14ac:dyDescent="0.25">
      <c r="B101" s="70">
        <v>46026.958333333336</v>
      </c>
      <c r="C101">
        <v>4.05</v>
      </c>
      <c r="D101" s="50">
        <v>2.1499999999999998E-2</v>
      </c>
      <c r="E101">
        <v>0.15053763440860216</v>
      </c>
      <c r="F101" s="50">
        <v>0.29159999999999997</v>
      </c>
      <c r="G101" s="50">
        <v>0.17414999999999997</v>
      </c>
      <c r="H101" s="50">
        <v>0.20250000000000001</v>
      </c>
      <c r="I101" s="50">
        <v>2.698515</v>
      </c>
      <c r="J101">
        <v>1.4142600000000001</v>
      </c>
      <c r="K101">
        <v>3.2399999999999998E-2</v>
      </c>
      <c r="L101">
        <v>4.8134250000000005</v>
      </c>
    </row>
    <row r="102" spans="2:12" x14ac:dyDescent="0.25">
      <c r="B102" s="69">
        <v>46027</v>
      </c>
      <c r="C102">
        <v>11</v>
      </c>
      <c r="D102" s="50">
        <v>2.1499999999999998E-2</v>
      </c>
      <c r="E102">
        <v>0.15053763440860216</v>
      </c>
      <c r="F102" s="50">
        <v>0.79199999999999993</v>
      </c>
      <c r="G102" s="50">
        <v>0.47299999999999998</v>
      </c>
      <c r="H102" s="50">
        <v>0.55000000000000004</v>
      </c>
      <c r="I102" s="50">
        <v>7.5965999999999996</v>
      </c>
      <c r="J102">
        <v>1.2804</v>
      </c>
      <c r="K102">
        <v>8.7999999999999995E-2</v>
      </c>
      <c r="L102">
        <v>10.78</v>
      </c>
    </row>
    <row r="103" spans="2:12" x14ac:dyDescent="0.25">
      <c r="B103" s="70">
        <v>46027.041666666664</v>
      </c>
      <c r="C103">
        <v>10.99</v>
      </c>
      <c r="D103" s="50">
        <v>2.1499999999999998E-2</v>
      </c>
      <c r="E103">
        <v>0.15053763440860216</v>
      </c>
      <c r="F103" s="50">
        <v>0.79127999999999998</v>
      </c>
      <c r="G103" s="50">
        <v>0.47256999999999999</v>
      </c>
      <c r="H103" s="50">
        <v>0.54949999999999999</v>
      </c>
      <c r="I103" s="50">
        <v>7.2929639999999996</v>
      </c>
      <c r="J103">
        <v>1.279236</v>
      </c>
      <c r="K103">
        <v>8.7919999999999998E-2</v>
      </c>
      <c r="L103">
        <v>10.473470000000001</v>
      </c>
    </row>
    <row r="104" spans="2:12" x14ac:dyDescent="0.25">
      <c r="B104" s="70">
        <v>46027.083333333336</v>
      </c>
      <c r="C104">
        <v>11</v>
      </c>
      <c r="D104" s="50">
        <v>2.1499999999999998E-2</v>
      </c>
      <c r="E104">
        <v>0.15053763440860216</v>
      </c>
      <c r="F104" s="50">
        <v>0.79199999999999993</v>
      </c>
      <c r="G104" s="50">
        <v>0.47299999999999998</v>
      </c>
      <c r="H104" s="50">
        <v>0.55000000000000004</v>
      </c>
      <c r="I104" s="50">
        <v>7.1082000000000001</v>
      </c>
      <c r="J104">
        <v>1.2804</v>
      </c>
      <c r="K104">
        <v>8.7999999999999995E-2</v>
      </c>
      <c r="L104">
        <v>10.291599999999999</v>
      </c>
    </row>
    <row r="105" spans="2:12" x14ac:dyDescent="0.25">
      <c r="B105" s="70">
        <v>46027.125</v>
      </c>
      <c r="C105">
        <v>3.69</v>
      </c>
      <c r="D105" s="50">
        <v>2.1499999999999998E-2</v>
      </c>
      <c r="E105">
        <v>0.15053763440860216</v>
      </c>
      <c r="F105" s="50">
        <v>0.26567999999999997</v>
      </c>
      <c r="G105" s="50">
        <v>0.15866999999999998</v>
      </c>
      <c r="H105" s="50">
        <v>0.1845</v>
      </c>
      <c r="I105" s="50">
        <v>2.378943</v>
      </c>
      <c r="J105">
        <v>0.42951600000000001</v>
      </c>
      <c r="K105">
        <v>2.9520000000000001E-2</v>
      </c>
      <c r="L105">
        <v>3.4468290000000006</v>
      </c>
    </row>
    <row r="106" spans="2:12" x14ac:dyDescent="0.25">
      <c r="B106" s="70">
        <v>46027.166666666664</v>
      </c>
      <c r="C106">
        <v>0.21</v>
      </c>
      <c r="D106" s="50">
        <v>2.1499999999999998E-2</v>
      </c>
      <c r="E106">
        <v>0.15053763440860216</v>
      </c>
      <c r="F106" s="50">
        <v>1.5119999999999998E-2</v>
      </c>
      <c r="G106" s="50">
        <v>9.0299999999999981E-3</v>
      </c>
      <c r="H106" s="50">
        <v>1.0500000000000001E-2</v>
      </c>
      <c r="I106" s="50">
        <v>0.13725599999999999</v>
      </c>
      <c r="J106">
        <v>2.4444E-2</v>
      </c>
      <c r="K106">
        <v>1.6800000000000001E-3</v>
      </c>
      <c r="L106">
        <v>0.19802999999999998</v>
      </c>
    </row>
    <row r="107" spans="2:12" x14ac:dyDescent="0.25">
      <c r="B107" s="70">
        <v>46027.208333333336</v>
      </c>
      <c r="C107">
        <v>0.18</v>
      </c>
      <c r="D107" s="50">
        <v>2.1499999999999998E-2</v>
      </c>
      <c r="E107">
        <v>0.15053763440860216</v>
      </c>
      <c r="F107" s="50">
        <v>1.2959999999999999E-2</v>
      </c>
      <c r="G107" s="50">
        <v>7.7399999999999995E-3</v>
      </c>
      <c r="H107" s="50">
        <v>8.9999999999999993E-3</v>
      </c>
      <c r="I107" s="50">
        <v>0.122166</v>
      </c>
      <c r="J107">
        <v>2.0951999999999998E-2</v>
      </c>
      <c r="K107">
        <v>1.4399999999999999E-3</v>
      </c>
      <c r="L107">
        <v>0.17425799999999997</v>
      </c>
    </row>
    <row r="108" spans="2:12" x14ac:dyDescent="0.25">
      <c r="B108" s="70">
        <v>46027.25</v>
      </c>
      <c r="C108">
        <v>0.2</v>
      </c>
      <c r="D108" s="50">
        <v>2.1499999999999998E-2</v>
      </c>
      <c r="E108">
        <v>0.15053763440860216</v>
      </c>
      <c r="F108" s="50">
        <v>1.44E-2</v>
      </c>
      <c r="G108" s="50">
        <v>8.6E-3</v>
      </c>
      <c r="H108" s="50">
        <v>1.0000000000000002E-2</v>
      </c>
      <c r="I108" s="50">
        <v>0.16288000000000002</v>
      </c>
      <c r="J108">
        <v>6.9839999999999999E-2</v>
      </c>
      <c r="K108">
        <v>1.6000000000000001E-3</v>
      </c>
      <c r="L108">
        <v>0.26732</v>
      </c>
    </row>
    <row r="109" spans="2:12" x14ac:dyDescent="0.25">
      <c r="B109" s="70">
        <v>46027.291666666664</v>
      </c>
      <c r="C109">
        <v>0.5</v>
      </c>
      <c r="D109" s="50">
        <v>2.1499999999999998E-2</v>
      </c>
      <c r="E109">
        <v>0.15053763440860216</v>
      </c>
      <c r="F109" s="50">
        <v>3.5999999999999997E-2</v>
      </c>
      <c r="G109" s="50">
        <v>2.1499999999999998E-2</v>
      </c>
      <c r="H109" s="50">
        <v>2.5000000000000001E-2</v>
      </c>
      <c r="I109" s="50">
        <v>0.48294999999999999</v>
      </c>
      <c r="J109">
        <v>0.17460000000000001</v>
      </c>
      <c r="K109">
        <v>4.0000000000000001E-3</v>
      </c>
      <c r="L109">
        <v>0.74404999999999999</v>
      </c>
    </row>
    <row r="110" spans="2:12" x14ac:dyDescent="0.25">
      <c r="B110" s="70">
        <v>46027.333333333336</v>
      </c>
      <c r="C110">
        <v>0.25</v>
      </c>
      <c r="D110" s="50">
        <v>2.1499999999999998E-2</v>
      </c>
      <c r="E110">
        <v>0.15053763440860216</v>
      </c>
      <c r="F110" s="50">
        <v>1.7999999999999999E-2</v>
      </c>
      <c r="G110" s="50">
        <v>1.0749999999999999E-2</v>
      </c>
      <c r="H110" s="50">
        <v>1.2500000000000001E-2</v>
      </c>
      <c r="I110" s="50">
        <v>0.2823</v>
      </c>
      <c r="J110">
        <v>8.7300000000000003E-2</v>
      </c>
      <c r="K110">
        <v>2E-3</v>
      </c>
      <c r="L110">
        <v>0.41284999999999999</v>
      </c>
    </row>
    <row r="111" spans="2:12" x14ac:dyDescent="0.25">
      <c r="B111" s="70">
        <v>46027.375</v>
      </c>
      <c r="C111">
        <v>0.22</v>
      </c>
      <c r="D111" s="50">
        <v>2.1499999999999998E-2</v>
      </c>
      <c r="E111">
        <v>0.15053763440860216</v>
      </c>
      <c r="F111" s="50">
        <v>1.584E-2</v>
      </c>
      <c r="G111" s="50">
        <v>9.4599999999999997E-3</v>
      </c>
      <c r="H111" s="50">
        <v>1.1000000000000001E-2</v>
      </c>
      <c r="I111" s="50">
        <v>0.25003000000000003</v>
      </c>
      <c r="J111">
        <v>7.6824000000000003E-2</v>
      </c>
      <c r="K111">
        <v>1.7600000000000001E-3</v>
      </c>
      <c r="L111">
        <v>0.36491400000000002</v>
      </c>
    </row>
    <row r="112" spans="2:12" x14ac:dyDescent="0.25">
      <c r="B112" s="70">
        <v>46027.416666666664</v>
      </c>
      <c r="C112">
        <v>0.19</v>
      </c>
      <c r="D112" s="50">
        <v>2.1499999999999998E-2</v>
      </c>
      <c r="E112">
        <v>0.15053763440860216</v>
      </c>
      <c r="F112" s="50">
        <v>1.3679999999999999E-2</v>
      </c>
      <c r="G112" s="50">
        <v>8.1700000000000002E-3</v>
      </c>
      <c r="H112" s="50">
        <v>9.5000000000000015E-3</v>
      </c>
      <c r="I112" s="50">
        <v>0.20719500000000002</v>
      </c>
      <c r="J112">
        <v>6.6348000000000004E-2</v>
      </c>
      <c r="K112">
        <v>1.5200000000000001E-3</v>
      </c>
      <c r="L112">
        <v>0.30641300000000005</v>
      </c>
    </row>
    <row r="113" spans="2:12" x14ac:dyDescent="0.25">
      <c r="B113" s="70">
        <v>46027.458333333336</v>
      </c>
      <c r="C113">
        <v>0.23</v>
      </c>
      <c r="D113" s="50">
        <v>2.1499999999999998E-2</v>
      </c>
      <c r="E113">
        <v>0.15053763440860216</v>
      </c>
      <c r="F113" s="50">
        <v>1.6559999999999998E-2</v>
      </c>
      <c r="G113" s="50">
        <v>9.8899999999999995E-3</v>
      </c>
      <c r="H113" s="50">
        <v>1.1500000000000002E-2</v>
      </c>
      <c r="I113" s="50">
        <v>0.24051100000000003</v>
      </c>
      <c r="J113">
        <v>8.0316000000000012E-2</v>
      </c>
      <c r="K113">
        <v>1.8400000000000001E-3</v>
      </c>
      <c r="L113">
        <v>0.36061700000000002</v>
      </c>
    </row>
    <row r="114" spans="2:12" x14ac:dyDescent="0.25">
      <c r="B114" s="70">
        <v>46027.5</v>
      </c>
      <c r="C114">
        <v>0.19</v>
      </c>
      <c r="D114" s="50">
        <v>2.1499999999999998E-2</v>
      </c>
      <c r="E114">
        <v>0.15053763440860216</v>
      </c>
      <c r="F114" s="50">
        <v>1.3679999999999999E-2</v>
      </c>
      <c r="G114" s="50">
        <v>8.1700000000000002E-3</v>
      </c>
      <c r="H114" s="50">
        <v>9.5000000000000015E-3</v>
      </c>
      <c r="I114" s="50">
        <v>0.195434</v>
      </c>
      <c r="J114">
        <v>6.6348000000000004E-2</v>
      </c>
      <c r="K114">
        <v>1.5200000000000001E-3</v>
      </c>
      <c r="L114">
        <v>0.29465200000000003</v>
      </c>
    </row>
    <row r="115" spans="2:12" x14ac:dyDescent="0.25">
      <c r="B115" s="70">
        <v>46027.541666666664</v>
      </c>
      <c r="C115">
        <v>0.2</v>
      </c>
      <c r="D115" s="50">
        <v>2.1499999999999998E-2</v>
      </c>
      <c r="E115">
        <v>0.15053763440860216</v>
      </c>
      <c r="F115" s="50">
        <v>1.44E-2</v>
      </c>
      <c r="G115" s="50">
        <v>8.6E-3</v>
      </c>
      <c r="H115" s="50">
        <v>1.0000000000000002E-2</v>
      </c>
      <c r="I115" s="50">
        <v>0.21335999999999999</v>
      </c>
      <c r="J115">
        <v>6.9839999999999999E-2</v>
      </c>
      <c r="K115">
        <v>1.6000000000000001E-3</v>
      </c>
      <c r="L115">
        <v>0.31780000000000003</v>
      </c>
    </row>
    <row r="116" spans="2:12" x14ac:dyDescent="0.25">
      <c r="B116" s="70">
        <v>46027.583333333336</v>
      </c>
      <c r="C116">
        <v>0.21</v>
      </c>
      <c r="D116" s="50">
        <v>2.1499999999999998E-2</v>
      </c>
      <c r="E116">
        <v>0.15053763440860216</v>
      </c>
      <c r="F116" s="50">
        <v>1.5119999999999998E-2</v>
      </c>
      <c r="G116" s="50">
        <v>9.0299999999999981E-3</v>
      </c>
      <c r="H116" s="50">
        <v>1.0500000000000001E-2</v>
      </c>
      <c r="I116" s="50">
        <v>0.24971099999999999</v>
      </c>
      <c r="J116">
        <v>7.3331999999999994E-2</v>
      </c>
      <c r="K116">
        <v>1.6800000000000001E-3</v>
      </c>
      <c r="L116">
        <v>0.359373</v>
      </c>
    </row>
    <row r="117" spans="2:12" x14ac:dyDescent="0.25">
      <c r="B117" s="70">
        <v>46027.625</v>
      </c>
      <c r="C117">
        <v>1.1499999999999999</v>
      </c>
      <c r="D117" s="50">
        <v>2.1499999999999998E-2</v>
      </c>
      <c r="E117">
        <v>0.15053763440860216</v>
      </c>
      <c r="F117" s="50">
        <v>8.2799999999999985E-2</v>
      </c>
      <c r="G117" s="50">
        <v>4.9449999999999994E-2</v>
      </c>
      <c r="H117" s="50">
        <v>5.7499999999999996E-2</v>
      </c>
      <c r="I117" s="50">
        <v>1.7244249999999999</v>
      </c>
      <c r="J117">
        <v>0.40157999999999999</v>
      </c>
      <c r="K117">
        <v>9.1999999999999998E-3</v>
      </c>
      <c r="L117">
        <v>2.3249549999999997</v>
      </c>
    </row>
    <row r="118" spans="2:12" x14ac:dyDescent="0.25">
      <c r="B118" s="70">
        <v>46027.666666666664</v>
      </c>
      <c r="C118">
        <v>1.17</v>
      </c>
      <c r="D118" s="50">
        <v>2.1499999999999998E-2</v>
      </c>
      <c r="E118">
        <v>0.15053763440860216</v>
      </c>
      <c r="F118" s="50">
        <v>8.4239999999999995E-2</v>
      </c>
      <c r="G118" s="50">
        <v>5.0309999999999994E-2</v>
      </c>
      <c r="H118" s="50">
        <v>5.8499999999999996E-2</v>
      </c>
      <c r="I118" s="50">
        <v>1.9489859999999999</v>
      </c>
      <c r="J118">
        <v>0.40856399999999998</v>
      </c>
      <c r="K118">
        <v>9.3600000000000003E-3</v>
      </c>
      <c r="L118">
        <v>2.5599600000000002</v>
      </c>
    </row>
    <row r="119" spans="2:12" x14ac:dyDescent="0.25">
      <c r="B119" s="70">
        <v>46027.708333333336</v>
      </c>
      <c r="C119">
        <v>2.29</v>
      </c>
      <c r="D119" s="50">
        <v>2.1499999999999998E-2</v>
      </c>
      <c r="E119">
        <v>0.15053763440860216</v>
      </c>
      <c r="F119" s="50">
        <v>0.16488</v>
      </c>
      <c r="G119" s="50">
        <v>9.8469999999999988E-2</v>
      </c>
      <c r="H119" s="50">
        <v>0.1145</v>
      </c>
      <c r="I119" s="50">
        <v>3.906282</v>
      </c>
      <c r="J119">
        <v>2.3990040000000001</v>
      </c>
      <c r="K119">
        <v>1.8319999999999999E-2</v>
      </c>
      <c r="L119">
        <v>6.7014560000000003</v>
      </c>
    </row>
    <row r="120" spans="2:12" x14ac:dyDescent="0.25">
      <c r="B120" s="70">
        <v>46027.75</v>
      </c>
      <c r="C120">
        <v>0.45</v>
      </c>
      <c r="D120" s="50">
        <v>2.1499999999999998E-2</v>
      </c>
      <c r="E120">
        <v>0.15053763440860216</v>
      </c>
      <c r="F120" s="50">
        <v>3.2399999999999998E-2</v>
      </c>
      <c r="G120" s="50">
        <v>1.9349999999999999E-2</v>
      </c>
      <c r="H120" s="50">
        <v>2.2500000000000003E-2</v>
      </c>
      <c r="I120" s="50">
        <v>0.73584000000000005</v>
      </c>
      <c r="J120">
        <v>0.47142000000000006</v>
      </c>
      <c r="K120">
        <v>3.6000000000000003E-3</v>
      </c>
      <c r="L120">
        <v>1.2851100000000002</v>
      </c>
    </row>
    <row r="121" spans="2:12" x14ac:dyDescent="0.25">
      <c r="B121" s="70">
        <v>46027.791666666664</v>
      </c>
      <c r="C121">
        <v>0.47</v>
      </c>
      <c r="D121" s="50">
        <v>2.1499999999999998E-2</v>
      </c>
      <c r="E121">
        <v>0.15053763440860216</v>
      </c>
      <c r="F121" s="50">
        <v>3.3839999999999995E-2</v>
      </c>
      <c r="G121" s="50">
        <v>2.0209999999999999E-2</v>
      </c>
      <c r="H121" s="50">
        <v>2.35E-2</v>
      </c>
      <c r="I121" s="50">
        <v>0.64187899999999998</v>
      </c>
      <c r="J121">
        <v>0.49237200000000003</v>
      </c>
      <c r="K121">
        <v>3.7599999999999999E-3</v>
      </c>
      <c r="L121">
        <v>1.2155610000000001</v>
      </c>
    </row>
    <row r="122" spans="2:12" x14ac:dyDescent="0.25">
      <c r="B122" s="70">
        <v>46027.833333333336</v>
      </c>
      <c r="C122">
        <v>0.63</v>
      </c>
      <c r="D122" s="50">
        <v>2.1499999999999998E-2</v>
      </c>
      <c r="E122">
        <v>0.15053763440860216</v>
      </c>
      <c r="F122" s="50">
        <v>4.5359999999999998E-2</v>
      </c>
      <c r="G122" s="50">
        <v>2.7089999999999999E-2</v>
      </c>
      <c r="H122" s="50">
        <v>3.15E-2</v>
      </c>
      <c r="I122" s="50">
        <v>0.69192900000000002</v>
      </c>
      <c r="J122">
        <v>0.65998800000000002</v>
      </c>
      <c r="K122">
        <v>5.0400000000000002E-3</v>
      </c>
      <c r="L122">
        <v>1.460907</v>
      </c>
    </row>
    <row r="123" spans="2:12" x14ac:dyDescent="0.25">
      <c r="B123" s="70">
        <v>46027.875</v>
      </c>
      <c r="C123">
        <v>0.51</v>
      </c>
      <c r="D123" s="50">
        <v>2.1499999999999998E-2</v>
      </c>
      <c r="E123">
        <v>0.15053763440860216</v>
      </c>
      <c r="F123" s="50">
        <v>3.6719999999999996E-2</v>
      </c>
      <c r="G123" s="50">
        <v>2.1929999999999998E-2</v>
      </c>
      <c r="H123" s="50">
        <v>2.5500000000000002E-2</v>
      </c>
      <c r="I123" s="50">
        <v>0.491844</v>
      </c>
      <c r="J123">
        <v>0.178092</v>
      </c>
      <c r="K123">
        <v>4.0800000000000003E-3</v>
      </c>
      <c r="L123">
        <v>0.7581659999999999</v>
      </c>
    </row>
    <row r="124" spans="2:12" x14ac:dyDescent="0.25">
      <c r="B124" s="70">
        <v>46027.916666666664</v>
      </c>
      <c r="C124">
        <v>0.42</v>
      </c>
      <c r="D124" s="50">
        <v>2.1499999999999998E-2</v>
      </c>
      <c r="E124">
        <v>0.15053763440860216</v>
      </c>
      <c r="F124" s="50">
        <v>3.0239999999999996E-2</v>
      </c>
      <c r="G124" s="50">
        <v>1.8059999999999996E-2</v>
      </c>
      <c r="H124" s="50">
        <v>2.1000000000000001E-2</v>
      </c>
      <c r="I124" s="50">
        <v>0.388542</v>
      </c>
      <c r="J124">
        <v>0.14666399999999999</v>
      </c>
      <c r="K124">
        <v>3.3600000000000001E-3</v>
      </c>
      <c r="L124">
        <v>0.60786600000000002</v>
      </c>
    </row>
    <row r="125" spans="2:12" x14ac:dyDescent="0.25">
      <c r="B125" s="70">
        <v>46027.958333333336</v>
      </c>
      <c r="C125">
        <v>0.32</v>
      </c>
      <c r="D125" s="50">
        <v>2.1499999999999998E-2</v>
      </c>
      <c r="E125">
        <v>0.15053763440860216</v>
      </c>
      <c r="F125" s="50">
        <v>2.3039999999999998E-2</v>
      </c>
      <c r="G125" s="50">
        <v>1.376E-2</v>
      </c>
      <c r="H125" s="50">
        <v>1.6E-2</v>
      </c>
      <c r="I125" s="50">
        <v>0.26604800000000001</v>
      </c>
      <c r="J125">
        <v>0.11174400000000001</v>
      </c>
      <c r="K125">
        <v>2.5600000000000002E-3</v>
      </c>
      <c r="L125">
        <v>0.43315200000000004</v>
      </c>
    </row>
    <row r="126" spans="2:12" x14ac:dyDescent="0.25">
      <c r="B126" s="69">
        <v>46028</v>
      </c>
      <c r="C126">
        <v>0.21</v>
      </c>
      <c r="D126" s="50">
        <v>2.1499999999999998E-2</v>
      </c>
      <c r="E126">
        <v>0.15053763440860216</v>
      </c>
      <c r="F126" s="50">
        <v>1.5119999999999998E-2</v>
      </c>
      <c r="G126" s="50">
        <v>9.0299999999999981E-3</v>
      </c>
      <c r="H126" s="50">
        <v>1.0500000000000001E-2</v>
      </c>
      <c r="I126" s="50">
        <v>0.16314899999999999</v>
      </c>
      <c r="J126">
        <v>2.4444E-2</v>
      </c>
      <c r="K126">
        <v>1.6800000000000001E-3</v>
      </c>
      <c r="L126">
        <v>0.22392299999999998</v>
      </c>
    </row>
    <row r="127" spans="2:12" x14ac:dyDescent="0.25">
      <c r="B127" s="70">
        <v>46028.041666666664</v>
      </c>
      <c r="C127">
        <v>0.21</v>
      </c>
      <c r="D127" s="50">
        <v>2.1499999999999998E-2</v>
      </c>
      <c r="E127">
        <v>0.15053763440860216</v>
      </c>
      <c r="F127" s="50">
        <v>1.5119999999999998E-2</v>
      </c>
      <c r="G127" s="50">
        <v>9.0299999999999981E-3</v>
      </c>
      <c r="H127" s="50">
        <v>1.0500000000000001E-2</v>
      </c>
      <c r="I127" s="50">
        <v>0.16413599999999998</v>
      </c>
      <c r="J127">
        <v>2.4444E-2</v>
      </c>
      <c r="K127">
        <v>1.6800000000000001E-3</v>
      </c>
      <c r="L127">
        <v>0.22490999999999997</v>
      </c>
    </row>
    <row r="128" spans="2:12" x14ac:dyDescent="0.25">
      <c r="B128" s="70">
        <v>46028.083333333336</v>
      </c>
      <c r="C128">
        <v>0.17</v>
      </c>
      <c r="D128" s="50">
        <v>2.1499999999999998E-2</v>
      </c>
      <c r="E128">
        <v>0.15053763440860216</v>
      </c>
      <c r="F128" s="50">
        <v>1.2239999999999999E-2</v>
      </c>
      <c r="G128" s="50">
        <v>7.3099999999999997E-3</v>
      </c>
      <c r="H128" s="50">
        <v>8.5000000000000006E-3</v>
      </c>
      <c r="I128" s="50">
        <v>0.12899600000000003</v>
      </c>
      <c r="J128">
        <v>1.9788000000000004E-2</v>
      </c>
      <c r="K128">
        <v>1.3600000000000001E-3</v>
      </c>
      <c r="L128">
        <v>0.17819400000000002</v>
      </c>
    </row>
    <row r="129" spans="2:12" x14ac:dyDescent="0.25">
      <c r="B129" s="70">
        <v>46028.125</v>
      </c>
      <c r="C129">
        <v>0.21</v>
      </c>
      <c r="D129" s="50">
        <v>2.1499999999999998E-2</v>
      </c>
      <c r="E129">
        <v>0.15053763440860216</v>
      </c>
      <c r="F129" s="50">
        <v>1.5119999999999998E-2</v>
      </c>
      <c r="G129" s="50">
        <v>9.0299999999999981E-3</v>
      </c>
      <c r="H129" s="50">
        <v>1.0500000000000001E-2</v>
      </c>
      <c r="I129" s="50">
        <v>0.157059</v>
      </c>
      <c r="J129">
        <v>2.4444E-2</v>
      </c>
      <c r="K129">
        <v>1.6800000000000001E-3</v>
      </c>
      <c r="L129">
        <v>0.217833</v>
      </c>
    </row>
    <row r="130" spans="2:12" x14ac:dyDescent="0.25">
      <c r="B130" s="70">
        <v>46028.166666666664</v>
      </c>
      <c r="C130">
        <v>0.18</v>
      </c>
      <c r="D130" s="50">
        <v>2.1499999999999998E-2</v>
      </c>
      <c r="E130">
        <v>0.15053763440860216</v>
      </c>
      <c r="F130" s="50">
        <v>1.2959999999999999E-2</v>
      </c>
      <c r="G130" s="50">
        <v>7.7399999999999995E-3</v>
      </c>
      <c r="H130" s="50">
        <v>8.9999999999999993E-3</v>
      </c>
      <c r="I130" s="50">
        <v>0.13780799999999999</v>
      </c>
      <c r="J130">
        <v>2.0951999999999998E-2</v>
      </c>
      <c r="K130">
        <v>1.4399999999999999E-3</v>
      </c>
      <c r="L130">
        <v>0.18989999999999999</v>
      </c>
    </row>
    <row r="131" spans="2:12" x14ac:dyDescent="0.25">
      <c r="B131" s="70">
        <v>46028.208333333336</v>
      </c>
      <c r="C131">
        <v>0.2</v>
      </c>
      <c r="D131" s="50">
        <v>2.1499999999999998E-2</v>
      </c>
      <c r="E131">
        <v>0.15053763440860216</v>
      </c>
      <c r="F131" s="50">
        <v>1.44E-2</v>
      </c>
      <c r="G131" s="50">
        <v>8.6E-3</v>
      </c>
      <c r="H131" s="50">
        <v>1.0000000000000002E-2</v>
      </c>
      <c r="I131" s="50">
        <v>0.15992000000000001</v>
      </c>
      <c r="J131">
        <v>2.3280000000000002E-2</v>
      </c>
      <c r="K131">
        <v>1.6000000000000001E-3</v>
      </c>
      <c r="L131">
        <v>0.21779999999999999</v>
      </c>
    </row>
    <row r="132" spans="2:12" x14ac:dyDescent="0.25">
      <c r="B132" s="70">
        <v>46028.25</v>
      </c>
      <c r="C132">
        <v>0.19</v>
      </c>
      <c r="D132" s="50">
        <v>2.1499999999999998E-2</v>
      </c>
      <c r="E132">
        <v>0.15053763440860216</v>
      </c>
      <c r="F132" s="50">
        <v>1.3679999999999999E-2</v>
      </c>
      <c r="G132" s="50">
        <v>8.1700000000000002E-3</v>
      </c>
      <c r="H132" s="50">
        <v>9.5000000000000015E-3</v>
      </c>
      <c r="I132" s="50">
        <v>0.17219699999999999</v>
      </c>
      <c r="J132">
        <v>6.6348000000000004E-2</v>
      </c>
      <c r="K132">
        <v>1.5200000000000001E-3</v>
      </c>
      <c r="L132">
        <v>0.27141500000000002</v>
      </c>
    </row>
    <row r="133" spans="2:12" x14ac:dyDescent="0.25">
      <c r="B133" s="70">
        <v>46028.291666666664</v>
      </c>
      <c r="C133">
        <v>0.55000000000000004</v>
      </c>
      <c r="D133" s="50">
        <v>2.1499999999999998E-2</v>
      </c>
      <c r="E133">
        <v>0.15053763440860216</v>
      </c>
      <c r="F133" s="50">
        <v>3.9600000000000003E-2</v>
      </c>
      <c r="G133" s="50">
        <v>2.3650000000000001E-2</v>
      </c>
      <c r="H133" s="50">
        <v>2.7500000000000004E-2</v>
      </c>
      <c r="I133" s="50">
        <v>0.56930499999999995</v>
      </c>
      <c r="J133">
        <v>0.19206000000000001</v>
      </c>
      <c r="K133">
        <v>4.4000000000000003E-3</v>
      </c>
      <c r="L133">
        <v>0.85651500000000003</v>
      </c>
    </row>
    <row r="134" spans="2:12" x14ac:dyDescent="0.25">
      <c r="B134" s="70">
        <v>46028.333333333336</v>
      </c>
      <c r="C134">
        <v>0.73</v>
      </c>
      <c r="D134" s="50">
        <v>2.1499999999999998E-2</v>
      </c>
      <c r="E134">
        <v>0.15053763440860216</v>
      </c>
      <c r="F134" s="50">
        <v>5.2559999999999996E-2</v>
      </c>
      <c r="G134" s="50">
        <v>3.1389999999999994E-2</v>
      </c>
      <c r="H134" s="50">
        <v>3.6499999999999998E-2</v>
      </c>
      <c r="I134" s="50">
        <v>0.92089500000000002</v>
      </c>
      <c r="J134">
        <v>0.25491599999999998</v>
      </c>
      <c r="K134">
        <v>5.8399999999999997E-3</v>
      </c>
      <c r="L134">
        <v>1.3021010000000002</v>
      </c>
    </row>
    <row r="135" spans="2:12" x14ac:dyDescent="0.25">
      <c r="B135" s="70">
        <v>46028.375</v>
      </c>
      <c r="C135">
        <v>0.32</v>
      </c>
      <c r="D135" s="50">
        <v>2.1499999999999998E-2</v>
      </c>
      <c r="E135">
        <v>0.15053763440860216</v>
      </c>
      <c r="F135" s="50">
        <v>2.3039999999999998E-2</v>
      </c>
      <c r="G135" s="50">
        <v>1.376E-2</v>
      </c>
      <c r="H135" s="50">
        <v>1.6E-2</v>
      </c>
      <c r="I135" s="50">
        <v>0.40601599999999999</v>
      </c>
      <c r="J135">
        <v>0.11174400000000001</v>
      </c>
      <c r="K135">
        <v>2.5600000000000002E-3</v>
      </c>
      <c r="L135">
        <v>0.57311999999999996</v>
      </c>
    </row>
    <row r="136" spans="2:12" x14ac:dyDescent="0.25">
      <c r="B136" s="70">
        <v>46028.416666666664</v>
      </c>
      <c r="C136">
        <v>0.91</v>
      </c>
      <c r="D136" s="50">
        <v>2.1499999999999998E-2</v>
      </c>
      <c r="E136">
        <v>0.15053763440860216</v>
      </c>
      <c r="F136" s="50">
        <v>6.5519999999999995E-2</v>
      </c>
      <c r="G136" s="50">
        <v>3.9129999999999998E-2</v>
      </c>
      <c r="H136" s="50">
        <v>4.5500000000000006E-2</v>
      </c>
      <c r="I136" s="50">
        <v>1.0530520000000001</v>
      </c>
      <c r="J136">
        <v>0.317772</v>
      </c>
      <c r="K136">
        <v>7.28E-3</v>
      </c>
      <c r="L136">
        <v>1.528254</v>
      </c>
    </row>
    <row r="137" spans="2:12" x14ac:dyDescent="0.25">
      <c r="B137" s="70">
        <v>46028.458333333336</v>
      </c>
      <c r="C137">
        <v>0.26</v>
      </c>
      <c r="D137" s="50">
        <v>2.1499999999999998E-2</v>
      </c>
      <c r="E137">
        <v>0.15053763440860216</v>
      </c>
      <c r="F137" s="50">
        <v>1.8720000000000001E-2</v>
      </c>
      <c r="G137" s="50">
        <v>1.1179999999999999E-2</v>
      </c>
      <c r="H137" s="50">
        <v>1.3000000000000001E-2</v>
      </c>
      <c r="I137" s="50">
        <v>0.28613</v>
      </c>
      <c r="J137">
        <v>9.0792000000000012E-2</v>
      </c>
      <c r="K137">
        <v>2.0800000000000003E-3</v>
      </c>
      <c r="L137">
        <v>0.42190200000000005</v>
      </c>
    </row>
    <row r="138" spans="2:12" x14ac:dyDescent="0.25">
      <c r="B138" s="70">
        <v>46028.5</v>
      </c>
      <c r="C138">
        <v>0.24</v>
      </c>
      <c r="D138" s="50">
        <v>2.1499999999999998E-2</v>
      </c>
      <c r="E138">
        <v>0.15053763440860216</v>
      </c>
      <c r="F138" s="50">
        <v>1.7279999999999997E-2</v>
      </c>
      <c r="G138" s="50">
        <v>1.0319999999999999E-2</v>
      </c>
      <c r="H138" s="50">
        <v>1.2E-2</v>
      </c>
      <c r="I138" s="50">
        <v>0.24395999999999998</v>
      </c>
      <c r="J138">
        <v>8.3807999999999994E-2</v>
      </c>
      <c r="K138">
        <v>1.92E-3</v>
      </c>
      <c r="L138">
        <v>0.36928799999999995</v>
      </c>
    </row>
    <row r="139" spans="2:12" x14ac:dyDescent="0.25">
      <c r="B139" s="70">
        <v>46028.541666666664</v>
      </c>
      <c r="C139">
        <v>0.22</v>
      </c>
      <c r="D139" s="50">
        <v>2.1499999999999998E-2</v>
      </c>
      <c r="E139">
        <v>0.15053763440860216</v>
      </c>
      <c r="F139" s="50">
        <v>1.584E-2</v>
      </c>
      <c r="G139" s="50">
        <v>9.4599999999999997E-3</v>
      </c>
      <c r="H139" s="50">
        <v>1.1000000000000001E-2</v>
      </c>
      <c r="I139" s="50">
        <v>0.21406</v>
      </c>
      <c r="J139">
        <v>7.6824000000000003E-2</v>
      </c>
      <c r="K139">
        <v>1.7600000000000001E-3</v>
      </c>
      <c r="L139">
        <v>0.32894399999999996</v>
      </c>
    </row>
    <row r="140" spans="2:12" x14ac:dyDescent="0.25">
      <c r="B140" s="70">
        <v>46028.583333333336</v>
      </c>
      <c r="C140">
        <v>0.32</v>
      </c>
      <c r="D140" s="50">
        <v>2.1499999999999998E-2</v>
      </c>
      <c r="E140">
        <v>0.15053763440860216</v>
      </c>
      <c r="F140" s="50">
        <v>2.3039999999999998E-2</v>
      </c>
      <c r="G140" s="50">
        <v>1.376E-2</v>
      </c>
      <c r="H140" s="50">
        <v>1.6E-2</v>
      </c>
      <c r="I140" s="50">
        <v>0.31254399999999999</v>
      </c>
      <c r="J140">
        <v>0.11174400000000001</v>
      </c>
      <c r="K140">
        <v>2.5600000000000002E-3</v>
      </c>
      <c r="L140">
        <v>0.47964799999999996</v>
      </c>
    </row>
    <row r="141" spans="2:12" x14ac:dyDescent="0.25">
      <c r="B141" s="70">
        <v>46028.625</v>
      </c>
      <c r="C141">
        <v>0.23</v>
      </c>
      <c r="D141" s="50">
        <v>2.1499999999999998E-2</v>
      </c>
      <c r="E141">
        <v>0.15053763440860216</v>
      </c>
      <c r="F141" s="50">
        <v>1.6559999999999998E-2</v>
      </c>
      <c r="G141" s="50">
        <v>9.8899999999999995E-3</v>
      </c>
      <c r="H141" s="50">
        <v>1.1500000000000002E-2</v>
      </c>
      <c r="I141" s="50">
        <v>0.24879100000000004</v>
      </c>
      <c r="J141">
        <v>8.0316000000000012E-2</v>
      </c>
      <c r="K141">
        <v>1.8400000000000001E-3</v>
      </c>
      <c r="L141">
        <v>0.36889700000000003</v>
      </c>
    </row>
    <row r="142" spans="2:12" x14ac:dyDescent="0.25">
      <c r="B142" s="70">
        <v>46028.666666666664</v>
      </c>
      <c r="C142">
        <v>0.4</v>
      </c>
      <c r="D142" s="50">
        <v>2.1499999999999998E-2</v>
      </c>
      <c r="E142">
        <v>0.15053763440860216</v>
      </c>
      <c r="F142" s="50">
        <v>2.8799999999999999E-2</v>
      </c>
      <c r="G142" s="50">
        <v>1.72E-2</v>
      </c>
      <c r="H142" s="50">
        <v>2.0000000000000004E-2</v>
      </c>
      <c r="I142" s="50">
        <v>0.53348000000000007</v>
      </c>
      <c r="J142">
        <v>0.13968</v>
      </c>
      <c r="K142">
        <v>3.2000000000000002E-3</v>
      </c>
      <c r="L142">
        <v>0.74236000000000002</v>
      </c>
    </row>
    <row r="143" spans="2:12" x14ac:dyDescent="0.25">
      <c r="B143" s="70">
        <v>46028.708333333336</v>
      </c>
      <c r="C143">
        <v>0.53</v>
      </c>
      <c r="D143" s="50">
        <v>2.1499999999999998E-2</v>
      </c>
      <c r="E143">
        <v>0.15053763440860216</v>
      </c>
      <c r="F143" s="50">
        <v>3.8159999999999999E-2</v>
      </c>
      <c r="G143" s="50">
        <v>2.2789999999999998E-2</v>
      </c>
      <c r="H143" s="50">
        <v>2.6500000000000003E-2</v>
      </c>
      <c r="I143" s="50">
        <v>0.79208500000000004</v>
      </c>
      <c r="J143">
        <v>0.55522800000000005</v>
      </c>
      <c r="K143">
        <v>4.2400000000000007E-3</v>
      </c>
      <c r="L143">
        <v>1.4390030000000003</v>
      </c>
    </row>
    <row r="144" spans="2:12" x14ac:dyDescent="0.25">
      <c r="B144" s="70">
        <v>46028.75</v>
      </c>
      <c r="C144">
        <v>0.61</v>
      </c>
      <c r="D144" s="50">
        <v>2.1499999999999998E-2</v>
      </c>
      <c r="E144">
        <v>0.15053763440860216</v>
      </c>
      <c r="F144" s="50">
        <v>4.3919999999999994E-2</v>
      </c>
      <c r="G144" s="50">
        <v>2.6229999999999996E-2</v>
      </c>
      <c r="H144" s="50">
        <v>3.0499999999999999E-2</v>
      </c>
      <c r="I144" s="50">
        <v>0.89267399999999997</v>
      </c>
      <c r="J144">
        <v>0.63903600000000005</v>
      </c>
      <c r="K144">
        <v>4.8799999999999998E-3</v>
      </c>
      <c r="L144">
        <v>1.63724</v>
      </c>
    </row>
    <row r="145" spans="2:12" x14ac:dyDescent="0.25">
      <c r="B145" s="70">
        <v>46028.791666666664</v>
      </c>
      <c r="C145">
        <v>0.45</v>
      </c>
      <c r="D145" s="50">
        <v>2.1499999999999998E-2</v>
      </c>
      <c r="E145">
        <v>0.15053763440860216</v>
      </c>
      <c r="F145" s="50">
        <v>3.2399999999999998E-2</v>
      </c>
      <c r="G145" s="50">
        <v>1.9349999999999999E-2</v>
      </c>
      <c r="H145" s="50">
        <v>2.2500000000000003E-2</v>
      </c>
      <c r="I145" s="50">
        <v>0.48901500000000003</v>
      </c>
      <c r="J145">
        <v>0.47142000000000006</v>
      </c>
      <c r="K145">
        <v>3.6000000000000003E-3</v>
      </c>
      <c r="L145">
        <v>1.0382850000000003</v>
      </c>
    </row>
    <row r="146" spans="2:12" x14ac:dyDescent="0.25">
      <c r="B146" s="70">
        <v>46028.833333333336</v>
      </c>
      <c r="C146">
        <v>0.4</v>
      </c>
      <c r="D146" s="50">
        <v>2.1499999999999998E-2</v>
      </c>
      <c r="E146">
        <v>0.15053763440860216</v>
      </c>
      <c r="F146" s="50">
        <v>2.8799999999999999E-2</v>
      </c>
      <c r="G146" s="50">
        <v>1.72E-2</v>
      </c>
      <c r="H146" s="50">
        <v>2.0000000000000004E-2</v>
      </c>
      <c r="I146" s="50">
        <v>0.36343999999999999</v>
      </c>
      <c r="J146">
        <v>0.41904000000000008</v>
      </c>
      <c r="K146">
        <v>3.2000000000000002E-3</v>
      </c>
      <c r="L146">
        <v>0.85168000000000021</v>
      </c>
    </row>
    <row r="147" spans="2:12" x14ac:dyDescent="0.25">
      <c r="B147" s="70">
        <v>46028.875</v>
      </c>
      <c r="C147">
        <v>0.39</v>
      </c>
      <c r="D147" s="50">
        <v>2.1499999999999998E-2</v>
      </c>
      <c r="E147">
        <v>0.15053763440860216</v>
      </c>
      <c r="F147" s="50">
        <v>2.8079999999999997E-2</v>
      </c>
      <c r="G147" s="50">
        <v>1.677E-2</v>
      </c>
      <c r="H147" s="50">
        <v>1.9500000000000003E-2</v>
      </c>
      <c r="I147" s="50">
        <v>0.31636800000000004</v>
      </c>
      <c r="J147">
        <v>0.136188</v>
      </c>
      <c r="K147">
        <v>3.1200000000000004E-3</v>
      </c>
      <c r="L147">
        <v>0.5200260000000001</v>
      </c>
    </row>
    <row r="148" spans="2:12" x14ac:dyDescent="0.25">
      <c r="B148" s="70">
        <v>46028.916666666664</v>
      </c>
      <c r="C148">
        <v>0.37</v>
      </c>
      <c r="D148" s="50">
        <v>2.1499999999999998E-2</v>
      </c>
      <c r="E148">
        <v>0.15053763440860216</v>
      </c>
      <c r="F148" s="50">
        <v>2.6639999999999997E-2</v>
      </c>
      <c r="G148" s="50">
        <v>1.5909999999999997E-2</v>
      </c>
      <c r="H148" s="50">
        <v>1.8499999999999999E-2</v>
      </c>
      <c r="I148" s="50">
        <v>0.28260600000000002</v>
      </c>
      <c r="J148">
        <v>0.12920400000000001</v>
      </c>
      <c r="K148">
        <v>2.96E-3</v>
      </c>
      <c r="L148">
        <v>0.47582000000000002</v>
      </c>
    </row>
    <row r="149" spans="2:12" x14ac:dyDescent="0.25">
      <c r="B149" s="70">
        <v>46028.958333333336</v>
      </c>
      <c r="C149">
        <v>0.27</v>
      </c>
      <c r="D149" s="50">
        <v>2.1499999999999998E-2</v>
      </c>
      <c r="E149">
        <v>0.15053763440860216</v>
      </c>
      <c r="F149" s="50">
        <v>1.9439999999999999E-2</v>
      </c>
      <c r="G149" s="50">
        <v>1.1610000000000001E-2</v>
      </c>
      <c r="H149" s="50">
        <v>1.3500000000000002E-2</v>
      </c>
      <c r="I149" s="50">
        <v>0.18724500000000002</v>
      </c>
      <c r="J149">
        <v>9.4284000000000007E-2</v>
      </c>
      <c r="K149">
        <v>2.16E-3</v>
      </c>
      <c r="L149">
        <v>0.328239</v>
      </c>
    </row>
    <row r="150" spans="2:12" x14ac:dyDescent="0.25">
      <c r="B150" s="69">
        <v>46029</v>
      </c>
      <c r="C150">
        <v>0.19</v>
      </c>
      <c r="D150" s="50">
        <v>2.1499999999999998E-2</v>
      </c>
      <c r="E150">
        <v>0.15053763440860216</v>
      </c>
      <c r="F150" s="50">
        <v>1.3679999999999999E-2</v>
      </c>
      <c r="G150" s="50">
        <v>8.1700000000000002E-3</v>
      </c>
      <c r="H150" s="50">
        <v>9.5000000000000015E-3</v>
      </c>
      <c r="I150" s="50">
        <v>0.13341800000000001</v>
      </c>
      <c r="J150">
        <v>2.2116E-2</v>
      </c>
      <c r="K150">
        <v>1.5200000000000001E-3</v>
      </c>
      <c r="L150">
        <v>0.18840399999999999</v>
      </c>
    </row>
    <row r="151" spans="2:12" x14ac:dyDescent="0.25">
      <c r="B151" s="70">
        <v>46029.041666666664</v>
      </c>
      <c r="C151">
        <v>0.19</v>
      </c>
      <c r="D151" s="50">
        <v>2.1499999999999998E-2</v>
      </c>
      <c r="E151">
        <v>0.15053763440860216</v>
      </c>
      <c r="F151" s="50">
        <v>1.3679999999999999E-2</v>
      </c>
      <c r="G151" s="50">
        <v>8.1700000000000002E-3</v>
      </c>
      <c r="H151" s="50">
        <v>9.5000000000000015E-3</v>
      </c>
      <c r="I151" s="50">
        <v>0.12579899999999999</v>
      </c>
      <c r="J151">
        <v>2.2116E-2</v>
      </c>
      <c r="K151">
        <v>1.5200000000000001E-3</v>
      </c>
      <c r="L151">
        <v>0.180785</v>
      </c>
    </row>
    <row r="152" spans="2:12" x14ac:dyDescent="0.25">
      <c r="B152" s="70">
        <v>46029.083333333336</v>
      </c>
      <c r="C152">
        <v>0.2</v>
      </c>
      <c r="D152" s="50">
        <v>2.1499999999999998E-2</v>
      </c>
      <c r="E152">
        <v>0.15053763440860216</v>
      </c>
      <c r="F152" s="50">
        <v>1.44E-2</v>
      </c>
      <c r="G152" s="50">
        <v>8.6E-3</v>
      </c>
      <c r="H152" s="50">
        <v>1.0000000000000002E-2</v>
      </c>
      <c r="I152" s="50">
        <v>0.12708</v>
      </c>
      <c r="J152">
        <v>2.3280000000000002E-2</v>
      </c>
      <c r="K152">
        <v>1.6000000000000001E-3</v>
      </c>
      <c r="L152">
        <v>0.18496000000000001</v>
      </c>
    </row>
    <row r="153" spans="2:12" x14ac:dyDescent="0.25">
      <c r="B153" s="70">
        <v>46029.125</v>
      </c>
      <c r="C153">
        <v>0.19</v>
      </c>
      <c r="D153" s="50">
        <v>2.1499999999999998E-2</v>
      </c>
      <c r="E153">
        <v>0.15053763440860216</v>
      </c>
      <c r="F153" s="50">
        <v>1.3679999999999999E-2</v>
      </c>
      <c r="G153" s="50">
        <v>8.1700000000000002E-3</v>
      </c>
      <c r="H153" s="50">
        <v>9.5000000000000015E-3</v>
      </c>
      <c r="I153" s="50">
        <v>0.1159</v>
      </c>
      <c r="J153">
        <v>2.2116E-2</v>
      </c>
      <c r="K153">
        <v>1.5200000000000001E-3</v>
      </c>
      <c r="L153">
        <v>0.17088599999999998</v>
      </c>
    </row>
    <row r="154" spans="2:12" x14ac:dyDescent="0.25">
      <c r="B154" s="70">
        <v>46029.166666666664</v>
      </c>
      <c r="C154">
        <v>0.17</v>
      </c>
      <c r="D154" s="50">
        <v>2.1499999999999998E-2</v>
      </c>
      <c r="E154">
        <v>0.15053763440860216</v>
      </c>
      <c r="F154" s="50">
        <v>1.2239999999999999E-2</v>
      </c>
      <c r="G154" s="50">
        <v>7.3099999999999997E-3</v>
      </c>
      <c r="H154" s="50">
        <v>8.5000000000000006E-3</v>
      </c>
      <c r="I154" s="50">
        <v>0.10259500000000002</v>
      </c>
      <c r="J154">
        <v>1.9788000000000004E-2</v>
      </c>
      <c r="K154">
        <v>1.3600000000000001E-3</v>
      </c>
      <c r="L154">
        <v>0.15179300000000001</v>
      </c>
    </row>
    <row r="155" spans="2:12" x14ac:dyDescent="0.25">
      <c r="B155" s="70">
        <v>46029.208333333336</v>
      </c>
      <c r="C155">
        <v>0.2</v>
      </c>
      <c r="D155" s="50">
        <v>2.1499999999999998E-2</v>
      </c>
      <c r="E155">
        <v>0.15053763440860216</v>
      </c>
      <c r="F155" s="50">
        <v>1.44E-2</v>
      </c>
      <c r="G155" s="50">
        <v>8.6E-3</v>
      </c>
      <c r="H155" s="50">
        <v>1.0000000000000002E-2</v>
      </c>
      <c r="I155" s="50">
        <v>0.12682000000000002</v>
      </c>
      <c r="J155">
        <v>2.3280000000000002E-2</v>
      </c>
      <c r="K155">
        <v>1.6000000000000001E-3</v>
      </c>
      <c r="L155">
        <v>0.1847</v>
      </c>
    </row>
    <row r="156" spans="2:12" x14ac:dyDescent="0.25">
      <c r="B156" s="70">
        <v>46029.25</v>
      </c>
      <c r="C156">
        <v>0.2</v>
      </c>
      <c r="D156" s="50">
        <v>2.1499999999999998E-2</v>
      </c>
      <c r="E156">
        <v>0.15053763440860216</v>
      </c>
      <c r="F156" s="50">
        <v>1.44E-2</v>
      </c>
      <c r="G156" s="50">
        <v>8.6E-3</v>
      </c>
      <c r="H156" s="50">
        <v>1.0000000000000002E-2</v>
      </c>
      <c r="I156" s="50">
        <v>0.13830000000000001</v>
      </c>
      <c r="J156">
        <v>6.9839999999999999E-2</v>
      </c>
      <c r="K156">
        <v>1.6000000000000001E-3</v>
      </c>
      <c r="L156">
        <v>0.24274000000000001</v>
      </c>
    </row>
    <row r="157" spans="2:12" x14ac:dyDescent="0.25">
      <c r="B157" s="70">
        <v>46029.291666666664</v>
      </c>
      <c r="C157">
        <v>0.28000000000000003</v>
      </c>
      <c r="D157" s="50">
        <v>2.1499999999999998E-2</v>
      </c>
      <c r="E157">
        <v>0.15053763440860216</v>
      </c>
      <c r="F157" s="50">
        <v>2.0160000000000001E-2</v>
      </c>
      <c r="G157" s="50">
        <v>1.204E-2</v>
      </c>
      <c r="H157" s="50">
        <v>1.4000000000000002E-2</v>
      </c>
      <c r="I157" s="50">
        <v>0.20882400000000004</v>
      </c>
      <c r="J157">
        <v>9.7776000000000016E-2</v>
      </c>
      <c r="K157">
        <v>2.2400000000000002E-3</v>
      </c>
      <c r="L157">
        <v>0.35504000000000008</v>
      </c>
    </row>
    <row r="158" spans="2:12" x14ac:dyDescent="0.25">
      <c r="B158" s="70">
        <v>46029.333333333336</v>
      </c>
      <c r="C158">
        <v>0.35</v>
      </c>
      <c r="D158" s="50">
        <v>2.1499999999999998E-2</v>
      </c>
      <c r="E158">
        <v>0.15053763440860216</v>
      </c>
      <c r="F158" s="50">
        <v>2.5199999999999997E-2</v>
      </c>
      <c r="G158" s="50">
        <v>1.5049999999999997E-2</v>
      </c>
      <c r="H158" s="50">
        <v>1.7499999999999998E-2</v>
      </c>
      <c r="I158" s="50">
        <v>0.28598499999999999</v>
      </c>
      <c r="J158">
        <v>0.12222</v>
      </c>
      <c r="K158">
        <v>2.8E-3</v>
      </c>
      <c r="L158">
        <v>0.46875500000000003</v>
      </c>
    </row>
    <row r="159" spans="2:12" x14ac:dyDescent="0.25">
      <c r="B159" s="70">
        <v>46029.375</v>
      </c>
      <c r="C159">
        <v>0.28000000000000003</v>
      </c>
      <c r="D159" s="50">
        <v>2.1499999999999998E-2</v>
      </c>
      <c r="E159">
        <v>0.15053763440860216</v>
      </c>
      <c r="F159" s="50">
        <v>2.0160000000000001E-2</v>
      </c>
      <c r="G159" s="50">
        <v>1.204E-2</v>
      </c>
      <c r="H159" s="50">
        <v>1.4000000000000002E-2</v>
      </c>
      <c r="I159" s="50">
        <v>0.23458400000000001</v>
      </c>
      <c r="J159">
        <v>9.7776000000000016E-2</v>
      </c>
      <c r="K159">
        <v>2.2400000000000002E-3</v>
      </c>
      <c r="L159">
        <v>0.38080000000000008</v>
      </c>
    </row>
    <row r="160" spans="2:12" x14ac:dyDescent="0.25">
      <c r="B160" s="70">
        <v>46029.416666666664</v>
      </c>
      <c r="C160">
        <v>0.28000000000000003</v>
      </c>
      <c r="D160" s="50">
        <v>2.1499999999999998E-2</v>
      </c>
      <c r="E160">
        <v>0.15053763440860216</v>
      </c>
      <c r="F160" s="50">
        <v>2.0160000000000001E-2</v>
      </c>
      <c r="G160" s="50">
        <v>1.204E-2</v>
      </c>
      <c r="H160" s="50">
        <v>1.4000000000000002E-2</v>
      </c>
      <c r="I160" s="50">
        <v>0.22974000000000003</v>
      </c>
      <c r="J160">
        <v>9.7776000000000016E-2</v>
      </c>
      <c r="K160">
        <v>2.2400000000000002E-3</v>
      </c>
      <c r="L160">
        <v>0.37595600000000007</v>
      </c>
    </row>
    <row r="161" spans="2:12" x14ac:dyDescent="0.25">
      <c r="B161" s="70">
        <v>46029.458333333336</v>
      </c>
      <c r="C161">
        <v>0.22</v>
      </c>
      <c r="D161" s="50">
        <v>2.1499999999999998E-2</v>
      </c>
      <c r="E161">
        <v>0.15053763440860216</v>
      </c>
      <c r="F161" s="50">
        <v>1.584E-2</v>
      </c>
      <c r="G161" s="50">
        <v>9.4599999999999997E-3</v>
      </c>
      <c r="H161" s="50">
        <v>1.1000000000000001E-2</v>
      </c>
      <c r="I161" s="50">
        <v>0.16838799999999998</v>
      </c>
      <c r="J161">
        <v>7.6824000000000003E-2</v>
      </c>
      <c r="K161">
        <v>1.7600000000000001E-3</v>
      </c>
      <c r="L161">
        <v>0.28327200000000002</v>
      </c>
    </row>
    <row r="162" spans="2:12" x14ac:dyDescent="0.25">
      <c r="B162" s="70">
        <v>46029.5</v>
      </c>
      <c r="C162">
        <v>0.28999999999999998</v>
      </c>
      <c r="D162" s="50">
        <v>2.1499999999999998E-2</v>
      </c>
      <c r="E162">
        <v>0.15053763440860216</v>
      </c>
      <c r="F162" s="50">
        <v>2.0879999999999996E-2</v>
      </c>
      <c r="G162" s="50">
        <v>1.2469999999999998E-2</v>
      </c>
      <c r="H162" s="50">
        <v>1.4499999999999999E-2</v>
      </c>
      <c r="I162" s="50">
        <v>0.21381699999999998</v>
      </c>
      <c r="J162">
        <v>0.101268</v>
      </c>
      <c r="K162">
        <v>2.32E-3</v>
      </c>
      <c r="L162">
        <v>0.365255</v>
      </c>
    </row>
    <row r="163" spans="2:12" x14ac:dyDescent="0.25">
      <c r="B163" s="70">
        <v>46029.541666666664</v>
      </c>
      <c r="C163">
        <v>0.21</v>
      </c>
      <c r="D163" s="50">
        <v>2.1499999999999998E-2</v>
      </c>
      <c r="E163">
        <v>0.15053763440860216</v>
      </c>
      <c r="F163" s="50">
        <v>1.5119999999999998E-2</v>
      </c>
      <c r="G163" s="50">
        <v>9.0299999999999981E-3</v>
      </c>
      <c r="H163" s="50">
        <v>1.0500000000000001E-2</v>
      </c>
      <c r="I163" s="50">
        <v>0.14876400000000001</v>
      </c>
      <c r="J163">
        <v>7.3331999999999994E-2</v>
      </c>
      <c r="K163">
        <v>1.6800000000000001E-3</v>
      </c>
      <c r="L163">
        <v>0.25842600000000004</v>
      </c>
    </row>
    <row r="164" spans="2:12" x14ac:dyDescent="0.25">
      <c r="B164" s="70">
        <v>46029.583333333336</v>
      </c>
      <c r="C164">
        <v>0.2</v>
      </c>
      <c r="D164" s="50">
        <v>2.1499999999999998E-2</v>
      </c>
      <c r="E164">
        <v>0.15053763440860216</v>
      </c>
      <c r="F164" s="50">
        <v>1.44E-2</v>
      </c>
      <c r="G164" s="50">
        <v>8.6E-3</v>
      </c>
      <c r="H164" s="50">
        <v>1.0000000000000002E-2</v>
      </c>
      <c r="I164" s="50">
        <v>0.14414000000000002</v>
      </c>
      <c r="J164">
        <v>6.9839999999999999E-2</v>
      </c>
      <c r="K164">
        <v>1.6000000000000001E-3</v>
      </c>
      <c r="L164">
        <v>0.24858000000000002</v>
      </c>
    </row>
    <row r="165" spans="2:12" x14ac:dyDescent="0.25">
      <c r="B165" s="70">
        <v>46029.625</v>
      </c>
      <c r="C165">
        <v>0.28999999999999998</v>
      </c>
      <c r="D165" s="50">
        <v>2.1499999999999998E-2</v>
      </c>
      <c r="E165">
        <v>0.15053763440860216</v>
      </c>
      <c r="F165" s="50">
        <v>2.0879999999999996E-2</v>
      </c>
      <c r="G165" s="50">
        <v>1.2469999999999998E-2</v>
      </c>
      <c r="H165" s="50">
        <v>1.4499999999999999E-2</v>
      </c>
      <c r="I165" s="50">
        <v>0.220661</v>
      </c>
      <c r="J165">
        <v>0.101268</v>
      </c>
      <c r="K165">
        <v>2.32E-3</v>
      </c>
      <c r="L165">
        <v>0.37209900000000001</v>
      </c>
    </row>
    <row r="166" spans="2:12" x14ac:dyDescent="0.25">
      <c r="B166" s="70">
        <v>46029.666666666664</v>
      </c>
      <c r="C166">
        <v>0.4</v>
      </c>
      <c r="D166" s="50">
        <v>2.1499999999999998E-2</v>
      </c>
      <c r="E166">
        <v>0.15053763440860216</v>
      </c>
      <c r="F166" s="50">
        <v>2.8799999999999999E-2</v>
      </c>
      <c r="G166" s="50">
        <v>1.72E-2</v>
      </c>
      <c r="H166" s="50">
        <v>2.0000000000000004E-2</v>
      </c>
      <c r="I166" s="50">
        <v>0.31796000000000002</v>
      </c>
      <c r="J166">
        <v>0.13968</v>
      </c>
      <c r="K166">
        <v>3.2000000000000002E-3</v>
      </c>
      <c r="L166">
        <v>0.52684000000000009</v>
      </c>
    </row>
    <row r="167" spans="2:12" x14ac:dyDescent="0.25">
      <c r="B167" s="70">
        <v>46029.708333333336</v>
      </c>
      <c r="C167">
        <v>0.62</v>
      </c>
      <c r="D167" s="50">
        <v>2.1499999999999998E-2</v>
      </c>
      <c r="E167">
        <v>0.15053763440860216</v>
      </c>
      <c r="F167" s="50">
        <v>4.4639999999999999E-2</v>
      </c>
      <c r="G167" s="50">
        <v>2.6659999999999996E-2</v>
      </c>
      <c r="H167" s="50">
        <v>3.1E-2</v>
      </c>
      <c r="I167" s="50">
        <v>0.57994800000000002</v>
      </c>
      <c r="J167">
        <v>0.64951200000000009</v>
      </c>
      <c r="K167">
        <v>4.96E-3</v>
      </c>
      <c r="L167">
        <v>1.3367200000000004</v>
      </c>
    </row>
    <row r="168" spans="2:12" x14ac:dyDescent="0.25">
      <c r="B168" s="70">
        <v>46029.75</v>
      </c>
      <c r="C168">
        <v>0.77</v>
      </c>
      <c r="D168" s="50">
        <v>2.1499999999999998E-2</v>
      </c>
      <c r="E168">
        <v>0.15053763440860216</v>
      </c>
      <c r="F168" s="50">
        <v>5.5439999999999996E-2</v>
      </c>
      <c r="G168" s="50">
        <v>3.3110000000000001E-2</v>
      </c>
      <c r="H168" s="50">
        <v>3.8500000000000006E-2</v>
      </c>
      <c r="I168" s="50">
        <v>0.71402100000000002</v>
      </c>
      <c r="J168">
        <v>0.80665200000000004</v>
      </c>
      <c r="K168">
        <v>6.1600000000000005E-3</v>
      </c>
      <c r="L168">
        <v>1.6538830000000002</v>
      </c>
    </row>
    <row r="169" spans="2:12" x14ac:dyDescent="0.25">
      <c r="B169" s="70">
        <v>46029.791666666664</v>
      </c>
      <c r="C169">
        <v>0.65</v>
      </c>
      <c r="D169" s="50">
        <v>2.1499999999999998E-2</v>
      </c>
      <c r="E169">
        <v>0.15053763440860216</v>
      </c>
      <c r="F169" s="50">
        <v>4.6800000000000001E-2</v>
      </c>
      <c r="G169" s="50">
        <v>2.7949999999999999E-2</v>
      </c>
      <c r="H169" s="50">
        <v>3.2500000000000001E-2</v>
      </c>
      <c r="I169" s="50">
        <v>0.55900000000000005</v>
      </c>
      <c r="J169">
        <v>0.6809400000000001</v>
      </c>
      <c r="K169">
        <v>5.2000000000000006E-3</v>
      </c>
      <c r="L169">
        <v>1.3523900000000004</v>
      </c>
    </row>
    <row r="170" spans="2:12" x14ac:dyDescent="0.25">
      <c r="B170" s="70">
        <v>46029.833333333336</v>
      </c>
      <c r="C170">
        <v>0.61</v>
      </c>
      <c r="D170" s="50">
        <v>2.1499999999999998E-2</v>
      </c>
      <c r="E170">
        <v>0.15053763440860216</v>
      </c>
      <c r="F170" s="50">
        <v>4.3919999999999994E-2</v>
      </c>
      <c r="G170" s="50">
        <v>2.6229999999999996E-2</v>
      </c>
      <c r="H170" s="50">
        <v>3.0499999999999999E-2</v>
      </c>
      <c r="I170" s="50">
        <v>0.43779699999999999</v>
      </c>
      <c r="J170">
        <v>0.63903600000000005</v>
      </c>
      <c r="K170">
        <v>4.8799999999999998E-3</v>
      </c>
      <c r="L170">
        <v>1.1823630000000001</v>
      </c>
    </row>
    <row r="171" spans="2:12" x14ac:dyDescent="0.25">
      <c r="B171" s="70">
        <v>46029.875</v>
      </c>
      <c r="C171">
        <v>0.44</v>
      </c>
      <c r="D171" s="50">
        <v>2.1499999999999998E-2</v>
      </c>
      <c r="E171">
        <v>0.15053763440860216</v>
      </c>
      <c r="F171" s="50">
        <v>3.168E-2</v>
      </c>
      <c r="G171" s="50">
        <v>1.8919999999999999E-2</v>
      </c>
      <c r="H171" s="50">
        <v>2.2000000000000002E-2</v>
      </c>
      <c r="I171" s="50">
        <v>0.27134800000000003</v>
      </c>
      <c r="J171">
        <v>0.15364800000000001</v>
      </c>
      <c r="K171">
        <v>3.5200000000000001E-3</v>
      </c>
      <c r="L171">
        <v>0.50111600000000001</v>
      </c>
    </row>
    <row r="172" spans="2:12" x14ac:dyDescent="0.25">
      <c r="B172" s="70">
        <v>46029.916666666664</v>
      </c>
      <c r="C172">
        <v>0.38</v>
      </c>
      <c r="D172" s="50">
        <v>2.1499999999999998E-2</v>
      </c>
      <c r="E172">
        <v>0.15053763440860216</v>
      </c>
      <c r="F172" s="50">
        <v>2.7359999999999999E-2</v>
      </c>
      <c r="G172" s="50">
        <v>1.634E-2</v>
      </c>
      <c r="H172" s="50">
        <v>1.9000000000000003E-2</v>
      </c>
      <c r="I172" s="50">
        <v>0.22249000000000002</v>
      </c>
      <c r="J172">
        <v>0.13269600000000001</v>
      </c>
      <c r="K172">
        <v>3.0400000000000002E-3</v>
      </c>
      <c r="L172">
        <v>0.42092600000000002</v>
      </c>
    </row>
    <row r="173" spans="2:12" x14ac:dyDescent="0.25">
      <c r="B173" s="70">
        <v>46029.958333333336</v>
      </c>
      <c r="C173">
        <v>0.27</v>
      </c>
      <c r="D173" s="50">
        <v>2.1499999999999998E-2</v>
      </c>
      <c r="E173">
        <v>0.15053763440860216</v>
      </c>
      <c r="F173" s="50">
        <v>1.9439999999999999E-2</v>
      </c>
      <c r="G173" s="50">
        <v>1.1610000000000001E-2</v>
      </c>
      <c r="H173" s="50">
        <v>1.3500000000000002E-2</v>
      </c>
      <c r="I173" s="50">
        <v>0.134217</v>
      </c>
      <c r="J173">
        <v>9.4284000000000007E-2</v>
      </c>
      <c r="K173">
        <v>2.16E-3</v>
      </c>
      <c r="L173">
        <v>0.27521100000000004</v>
      </c>
    </row>
    <row r="174" spans="2:12" x14ac:dyDescent="0.25">
      <c r="B174" s="69">
        <v>46030</v>
      </c>
      <c r="C174">
        <v>0.27</v>
      </c>
      <c r="D174" s="50">
        <v>2.1499999999999998E-2</v>
      </c>
      <c r="E174">
        <v>0.15053763440860216</v>
      </c>
      <c r="F174" s="50">
        <v>1.9439999999999999E-2</v>
      </c>
      <c r="G174" s="50">
        <v>1.1610000000000001E-2</v>
      </c>
      <c r="H174" s="50">
        <v>1.3500000000000002E-2</v>
      </c>
      <c r="I174" s="50">
        <v>0.127413</v>
      </c>
      <c r="J174">
        <v>3.1428000000000005E-2</v>
      </c>
      <c r="K174">
        <v>2.16E-3</v>
      </c>
      <c r="L174">
        <v>0.20555100000000004</v>
      </c>
    </row>
    <row r="175" spans="2:12" x14ac:dyDescent="0.25">
      <c r="B175" s="70">
        <v>46030.041666666664</v>
      </c>
      <c r="C175">
        <v>0.22</v>
      </c>
      <c r="D175" s="50">
        <v>2.1499999999999998E-2</v>
      </c>
      <c r="E175">
        <v>0.15053763440860216</v>
      </c>
      <c r="F175" s="50">
        <v>1.584E-2</v>
      </c>
      <c r="G175" s="50">
        <v>9.4599999999999997E-3</v>
      </c>
      <c r="H175" s="50">
        <v>1.1000000000000001E-2</v>
      </c>
      <c r="I175" s="50">
        <v>0.11554399999999999</v>
      </c>
      <c r="J175">
        <v>2.5608000000000002E-2</v>
      </c>
      <c r="K175">
        <v>1.7600000000000001E-3</v>
      </c>
      <c r="L175">
        <v>0.17921200000000001</v>
      </c>
    </row>
    <row r="176" spans="2:12" x14ac:dyDescent="0.25">
      <c r="B176" s="70">
        <v>46030.083333333336</v>
      </c>
      <c r="C176">
        <v>0.22</v>
      </c>
      <c r="D176" s="50">
        <v>2.1499999999999998E-2</v>
      </c>
      <c r="E176">
        <v>0.15053763440860216</v>
      </c>
      <c r="F176" s="50">
        <v>1.584E-2</v>
      </c>
      <c r="G176" s="50">
        <v>9.4599999999999997E-3</v>
      </c>
      <c r="H176" s="50">
        <v>1.1000000000000001E-2</v>
      </c>
      <c r="I176" s="50">
        <v>0.122474</v>
      </c>
      <c r="J176">
        <v>2.5608000000000002E-2</v>
      </c>
      <c r="K176">
        <v>1.7600000000000001E-3</v>
      </c>
      <c r="L176">
        <v>0.18614200000000003</v>
      </c>
    </row>
    <row r="177" spans="2:12" x14ac:dyDescent="0.25">
      <c r="B177" s="70">
        <v>46030.125</v>
      </c>
      <c r="C177">
        <v>0.19</v>
      </c>
      <c r="D177" s="50">
        <v>2.1499999999999998E-2</v>
      </c>
      <c r="E177">
        <v>0.15053763440860216</v>
      </c>
      <c r="F177" s="50">
        <v>1.3679999999999999E-2</v>
      </c>
      <c r="G177" s="50">
        <v>8.1700000000000002E-3</v>
      </c>
      <c r="H177" s="50">
        <v>9.5000000000000015E-3</v>
      </c>
      <c r="I177" s="50">
        <v>0.110751</v>
      </c>
      <c r="J177">
        <v>2.2116E-2</v>
      </c>
      <c r="K177">
        <v>1.5200000000000001E-3</v>
      </c>
      <c r="L177">
        <v>0.165737</v>
      </c>
    </row>
    <row r="178" spans="2:12" x14ac:dyDescent="0.25">
      <c r="B178" s="70">
        <v>46030.166666666664</v>
      </c>
      <c r="C178">
        <v>0.21</v>
      </c>
      <c r="D178" s="50">
        <v>2.1499999999999998E-2</v>
      </c>
      <c r="E178">
        <v>0.15053763440860216</v>
      </c>
      <c r="F178" s="50">
        <v>1.5119999999999998E-2</v>
      </c>
      <c r="G178" s="50">
        <v>9.0299999999999981E-3</v>
      </c>
      <c r="H178" s="50">
        <v>1.0500000000000001E-2</v>
      </c>
      <c r="I178" s="50">
        <v>0.110418</v>
      </c>
      <c r="J178">
        <v>2.4444E-2</v>
      </c>
      <c r="K178">
        <v>1.6800000000000001E-3</v>
      </c>
      <c r="L178">
        <v>0.17119200000000001</v>
      </c>
    </row>
    <row r="179" spans="2:12" x14ac:dyDescent="0.25">
      <c r="B179" s="70">
        <v>46030.208333333336</v>
      </c>
      <c r="C179">
        <v>0.19</v>
      </c>
      <c r="D179" s="50">
        <v>2.1499999999999998E-2</v>
      </c>
      <c r="E179">
        <v>0.15053763440860216</v>
      </c>
      <c r="F179" s="50">
        <v>1.3679999999999999E-2</v>
      </c>
      <c r="G179" s="50">
        <v>8.1700000000000002E-3</v>
      </c>
      <c r="H179" s="50">
        <v>9.5000000000000015E-3</v>
      </c>
      <c r="I179" s="50">
        <v>0.12135300000000002</v>
      </c>
      <c r="J179">
        <v>2.2116E-2</v>
      </c>
      <c r="K179">
        <v>1.5200000000000001E-3</v>
      </c>
      <c r="L179">
        <v>0.17633900000000002</v>
      </c>
    </row>
    <row r="180" spans="2:12" x14ac:dyDescent="0.25">
      <c r="B180" s="70">
        <v>46030.25</v>
      </c>
      <c r="C180">
        <v>0.22</v>
      </c>
      <c r="D180" s="50">
        <v>2.1499999999999998E-2</v>
      </c>
      <c r="E180">
        <v>0.15053763440860216</v>
      </c>
      <c r="F180" s="50">
        <v>1.584E-2</v>
      </c>
      <c r="G180" s="50">
        <v>9.4599999999999997E-3</v>
      </c>
      <c r="H180" s="50">
        <v>1.1000000000000001E-2</v>
      </c>
      <c r="I180" s="50">
        <v>0.16081999999999999</v>
      </c>
      <c r="J180">
        <v>7.6824000000000003E-2</v>
      </c>
      <c r="K180">
        <v>1.7600000000000001E-3</v>
      </c>
      <c r="L180">
        <v>0.275704</v>
      </c>
    </row>
    <row r="181" spans="2:12" x14ac:dyDescent="0.25">
      <c r="B181" s="70">
        <v>46030.291666666664</v>
      </c>
      <c r="C181">
        <v>0.6</v>
      </c>
      <c r="D181" s="50">
        <v>2.1499999999999998E-2</v>
      </c>
      <c r="E181">
        <v>0.15053763440860216</v>
      </c>
      <c r="F181" s="50">
        <v>4.3199999999999995E-2</v>
      </c>
      <c r="G181" s="50">
        <v>2.5799999999999997E-2</v>
      </c>
      <c r="H181" s="50">
        <v>0.03</v>
      </c>
      <c r="I181" s="50">
        <v>0.56777999999999995</v>
      </c>
      <c r="J181">
        <v>0.20952000000000001</v>
      </c>
      <c r="K181">
        <v>4.7999999999999996E-3</v>
      </c>
      <c r="L181">
        <v>0.88110000000000011</v>
      </c>
    </row>
    <row r="182" spans="2:12" x14ac:dyDescent="0.25">
      <c r="B182" s="70">
        <v>46030.333333333336</v>
      </c>
      <c r="C182">
        <v>0.27</v>
      </c>
      <c r="D182" s="50">
        <v>2.1499999999999998E-2</v>
      </c>
      <c r="E182">
        <v>0.15053763440860216</v>
      </c>
      <c r="F182" s="50">
        <v>1.9439999999999999E-2</v>
      </c>
      <c r="G182" s="50">
        <v>1.1610000000000001E-2</v>
      </c>
      <c r="H182" s="50">
        <v>1.3500000000000002E-2</v>
      </c>
      <c r="I182" s="50">
        <v>0.340443</v>
      </c>
      <c r="J182">
        <v>9.4284000000000007E-2</v>
      </c>
      <c r="K182">
        <v>2.16E-3</v>
      </c>
      <c r="L182">
        <v>0.481437</v>
      </c>
    </row>
    <row r="183" spans="2:12" x14ac:dyDescent="0.25">
      <c r="B183" s="70">
        <v>46030.375</v>
      </c>
      <c r="C183">
        <v>0.3</v>
      </c>
      <c r="D183" s="50">
        <v>2.1499999999999998E-2</v>
      </c>
      <c r="E183">
        <v>0.15053763440860216</v>
      </c>
      <c r="F183" s="50">
        <v>2.1599999999999998E-2</v>
      </c>
      <c r="G183" s="50">
        <v>1.2899999999999998E-2</v>
      </c>
      <c r="H183" s="50">
        <v>1.4999999999999999E-2</v>
      </c>
      <c r="I183" s="50">
        <v>0.43175999999999998</v>
      </c>
      <c r="J183">
        <v>0.10476000000000001</v>
      </c>
      <c r="K183">
        <v>2.3999999999999998E-3</v>
      </c>
      <c r="L183">
        <v>0.58841999999999994</v>
      </c>
    </row>
    <row r="184" spans="2:12" x14ac:dyDescent="0.25">
      <c r="B184" s="70">
        <v>46030.416666666664</v>
      </c>
      <c r="C184">
        <v>0.24</v>
      </c>
      <c r="D184" s="50">
        <v>2.1499999999999998E-2</v>
      </c>
      <c r="E184">
        <v>0.15053763440860216</v>
      </c>
      <c r="F184" s="50">
        <v>1.7279999999999997E-2</v>
      </c>
      <c r="G184" s="50">
        <v>1.0319999999999999E-2</v>
      </c>
      <c r="H184" s="50">
        <v>1.2E-2</v>
      </c>
      <c r="I184" s="50">
        <v>0.37269599999999997</v>
      </c>
      <c r="J184">
        <v>8.3807999999999994E-2</v>
      </c>
      <c r="K184">
        <v>1.92E-3</v>
      </c>
      <c r="L184">
        <v>0.49802399999999997</v>
      </c>
    </row>
    <row r="185" spans="2:12" x14ac:dyDescent="0.25">
      <c r="B185" s="70">
        <v>46030.458333333336</v>
      </c>
      <c r="C185">
        <v>0.23</v>
      </c>
      <c r="D185" s="50">
        <v>2.1499999999999998E-2</v>
      </c>
      <c r="E185">
        <v>0.15053763440860216</v>
      </c>
      <c r="F185" s="50">
        <v>1.6559999999999998E-2</v>
      </c>
      <c r="G185" s="50">
        <v>9.8899999999999995E-3</v>
      </c>
      <c r="H185" s="50">
        <v>1.1500000000000002E-2</v>
      </c>
      <c r="I185" s="50">
        <v>0.366068</v>
      </c>
      <c r="J185">
        <v>8.0316000000000012E-2</v>
      </c>
      <c r="K185">
        <v>1.8400000000000001E-3</v>
      </c>
      <c r="L185">
        <v>0.486174</v>
      </c>
    </row>
    <row r="186" spans="2:12" x14ac:dyDescent="0.25">
      <c r="B186" s="70">
        <v>46030.5</v>
      </c>
      <c r="C186">
        <v>0.28000000000000003</v>
      </c>
      <c r="D186" s="50">
        <v>2.1499999999999998E-2</v>
      </c>
      <c r="E186">
        <v>0.15053763440860216</v>
      </c>
      <c r="F186" s="50">
        <v>2.0160000000000001E-2</v>
      </c>
      <c r="G186" s="50">
        <v>1.204E-2</v>
      </c>
      <c r="H186" s="50">
        <v>1.4000000000000002E-2</v>
      </c>
      <c r="I186" s="50">
        <v>0.46062800000000004</v>
      </c>
      <c r="J186">
        <v>9.7776000000000016E-2</v>
      </c>
      <c r="K186">
        <v>2.2400000000000002E-3</v>
      </c>
      <c r="L186">
        <v>0.60684400000000016</v>
      </c>
    </row>
    <row r="187" spans="2:12" x14ac:dyDescent="0.25">
      <c r="B187" s="70">
        <v>46030.541666666664</v>
      </c>
      <c r="C187">
        <v>0.23</v>
      </c>
      <c r="D187" s="50">
        <v>2.1499999999999998E-2</v>
      </c>
      <c r="E187">
        <v>0.15053763440860216</v>
      </c>
      <c r="F187" s="50">
        <v>1.6559999999999998E-2</v>
      </c>
      <c r="G187" s="50">
        <v>9.8899999999999995E-3</v>
      </c>
      <c r="H187" s="50">
        <v>1.1500000000000002E-2</v>
      </c>
      <c r="I187" s="50">
        <v>0.40576600000000002</v>
      </c>
      <c r="J187">
        <v>8.0316000000000012E-2</v>
      </c>
      <c r="K187">
        <v>1.8400000000000001E-3</v>
      </c>
      <c r="L187">
        <v>0.52587200000000012</v>
      </c>
    </row>
    <row r="188" spans="2:12" x14ac:dyDescent="0.25">
      <c r="B188" s="70">
        <v>46030.583333333336</v>
      </c>
      <c r="C188">
        <v>0.2</v>
      </c>
      <c r="D188" s="50">
        <v>2.1499999999999998E-2</v>
      </c>
      <c r="E188">
        <v>0.15053763440860216</v>
      </c>
      <c r="F188" s="50">
        <v>1.44E-2</v>
      </c>
      <c r="G188" s="50">
        <v>8.6E-3</v>
      </c>
      <c r="H188" s="50">
        <v>1.0000000000000002E-2</v>
      </c>
      <c r="I188" s="50">
        <v>0.39518000000000003</v>
      </c>
      <c r="J188">
        <v>6.9839999999999999E-2</v>
      </c>
      <c r="K188">
        <v>1.6000000000000001E-3</v>
      </c>
      <c r="L188">
        <v>0.49962000000000012</v>
      </c>
    </row>
    <row r="189" spans="2:12" x14ac:dyDescent="0.25">
      <c r="B189" s="70">
        <v>46030.625</v>
      </c>
      <c r="C189">
        <v>0.88</v>
      </c>
      <c r="D189" s="50">
        <v>2.1499999999999998E-2</v>
      </c>
      <c r="E189">
        <v>0.15053763440860216</v>
      </c>
      <c r="F189" s="50">
        <v>6.336E-2</v>
      </c>
      <c r="G189" s="50">
        <v>3.7839999999999999E-2</v>
      </c>
      <c r="H189" s="50">
        <v>4.4000000000000004E-2</v>
      </c>
      <c r="I189" s="50">
        <v>1.7376479999999999</v>
      </c>
      <c r="J189">
        <v>0.30729600000000001</v>
      </c>
      <c r="K189">
        <v>7.0400000000000003E-3</v>
      </c>
      <c r="L189">
        <v>2.1971840000000005</v>
      </c>
    </row>
    <row r="190" spans="2:12" x14ac:dyDescent="0.25">
      <c r="B190" s="70">
        <v>46030.666666666664</v>
      </c>
      <c r="C190">
        <v>1</v>
      </c>
      <c r="D190" s="50">
        <v>2.1499999999999998E-2</v>
      </c>
      <c r="E190">
        <v>0.15053763440860216</v>
      </c>
      <c r="F190" s="50">
        <v>7.1999999999999995E-2</v>
      </c>
      <c r="G190" s="50">
        <v>4.2999999999999997E-2</v>
      </c>
      <c r="H190" s="50">
        <v>0.05</v>
      </c>
      <c r="I190" s="50">
        <v>1.9378</v>
      </c>
      <c r="J190">
        <v>0.34920000000000001</v>
      </c>
      <c r="K190">
        <v>8.0000000000000002E-3</v>
      </c>
      <c r="L190">
        <v>2.4600000000000004</v>
      </c>
    </row>
    <row r="191" spans="2:12" x14ac:dyDescent="0.25">
      <c r="B191" s="70">
        <v>46030.708333333336</v>
      </c>
      <c r="C191">
        <v>0.7</v>
      </c>
      <c r="D191" s="50">
        <v>2.1499999999999998E-2</v>
      </c>
      <c r="E191">
        <v>0.15053763440860216</v>
      </c>
      <c r="F191" s="50">
        <v>5.0399999999999993E-2</v>
      </c>
      <c r="G191" s="50">
        <v>3.0099999999999995E-2</v>
      </c>
      <c r="H191" s="50">
        <v>3.4999999999999996E-2</v>
      </c>
      <c r="I191" s="50">
        <v>1.22241</v>
      </c>
      <c r="J191">
        <v>0.73331999999999997</v>
      </c>
      <c r="K191">
        <v>5.5999999999999999E-3</v>
      </c>
      <c r="L191">
        <v>2.0768299999999997</v>
      </c>
    </row>
    <row r="192" spans="2:12" x14ac:dyDescent="0.25">
      <c r="B192" s="70">
        <v>46030.75</v>
      </c>
      <c r="C192">
        <v>0.44</v>
      </c>
      <c r="D192" s="50">
        <v>2.1499999999999998E-2</v>
      </c>
      <c r="E192">
        <v>0.15053763440860216</v>
      </c>
      <c r="F192" s="50">
        <v>3.168E-2</v>
      </c>
      <c r="G192" s="50">
        <v>1.8919999999999999E-2</v>
      </c>
      <c r="H192" s="50">
        <v>2.2000000000000002E-2</v>
      </c>
      <c r="I192" s="50">
        <v>0.65524800000000005</v>
      </c>
      <c r="J192">
        <v>0.46094400000000002</v>
      </c>
      <c r="K192">
        <v>3.5200000000000001E-3</v>
      </c>
      <c r="L192">
        <v>1.1923120000000003</v>
      </c>
    </row>
    <row r="193" spans="2:12" x14ac:dyDescent="0.25">
      <c r="B193" s="70">
        <v>46030.791666666664</v>
      </c>
      <c r="C193">
        <v>0.42</v>
      </c>
      <c r="D193" s="50">
        <v>2.1499999999999998E-2</v>
      </c>
      <c r="E193">
        <v>0.15053763440860216</v>
      </c>
      <c r="F193" s="50">
        <v>3.0239999999999996E-2</v>
      </c>
      <c r="G193" s="50">
        <v>1.8059999999999996E-2</v>
      </c>
      <c r="H193" s="50">
        <v>2.1000000000000001E-2</v>
      </c>
      <c r="I193" s="50">
        <v>0.43684200000000001</v>
      </c>
      <c r="J193">
        <v>0.43999199999999999</v>
      </c>
      <c r="K193">
        <v>3.3600000000000001E-3</v>
      </c>
      <c r="L193">
        <v>0.94949400000000017</v>
      </c>
    </row>
    <row r="194" spans="2:12" x14ac:dyDescent="0.25">
      <c r="B194" s="70">
        <v>46030.833333333336</v>
      </c>
      <c r="C194">
        <v>0.43</v>
      </c>
      <c r="D194" s="50">
        <v>2.1499999999999998E-2</v>
      </c>
      <c r="E194">
        <v>0.15053763440860216</v>
      </c>
      <c r="F194" s="50">
        <v>3.0959999999999998E-2</v>
      </c>
      <c r="G194" s="50">
        <v>1.8489999999999999E-2</v>
      </c>
      <c r="H194" s="50">
        <v>2.1500000000000002E-2</v>
      </c>
      <c r="I194" s="50">
        <v>0.32800400000000002</v>
      </c>
      <c r="J194">
        <v>0.45046800000000004</v>
      </c>
      <c r="K194">
        <v>3.4399999999999999E-3</v>
      </c>
      <c r="L194">
        <v>0.85286200000000012</v>
      </c>
    </row>
    <row r="195" spans="2:12" x14ac:dyDescent="0.25">
      <c r="B195" s="70">
        <v>46030.875</v>
      </c>
      <c r="C195">
        <v>0.41</v>
      </c>
      <c r="D195" s="50">
        <v>2.1499999999999998E-2</v>
      </c>
      <c r="E195">
        <v>0.15053763440860216</v>
      </c>
      <c r="F195" s="50">
        <v>2.9519999999999998E-2</v>
      </c>
      <c r="G195" s="50">
        <v>1.7629999999999996E-2</v>
      </c>
      <c r="H195" s="50">
        <v>2.0500000000000001E-2</v>
      </c>
      <c r="I195" s="50">
        <v>0.28941899999999998</v>
      </c>
      <c r="J195">
        <v>0.14317199999999999</v>
      </c>
      <c r="K195">
        <v>3.2799999999999999E-3</v>
      </c>
      <c r="L195">
        <v>0.50352099999999989</v>
      </c>
    </row>
    <row r="196" spans="2:12" x14ac:dyDescent="0.25">
      <c r="B196" s="70">
        <v>46030.916666666664</v>
      </c>
      <c r="C196">
        <v>0.37</v>
      </c>
      <c r="D196" s="50">
        <v>2.1499999999999998E-2</v>
      </c>
      <c r="E196">
        <v>0.15053763440860216</v>
      </c>
      <c r="F196" s="50">
        <v>2.6639999999999997E-2</v>
      </c>
      <c r="G196" s="50">
        <v>1.5909999999999997E-2</v>
      </c>
      <c r="H196" s="50">
        <v>1.8499999999999999E-2</v>
      </c>
      <c r="I196" s="50">
        <v>0.25048999999999999</v>
      </c>
      <c r="J196">
        <v>0.12920400000000001</v>
      </c>
      <c r="K196">
        <v>2.96E-3</v>
      </c>
      <c r="L196">
        <v>0.44370400000000004</v>
      </c>
    </row>
    <row r="197" spans="2:12" x14ac:dyDescent="0.25">
      <c r="B197" s="70">
        <v>46030.958333333336</v>
      </c>
      <c r="C197">
        <v>0.31</v>
      </c>
      <c r="D197" s="50">
        <v>2.1499999999999998E-2</v>
      </c>
      <c r="E197">
        <v>0.15053763440860216</v>
      </c>
      <c r="F197" s="50">
        <v>2.232E-2</v>
      </c>
      <c r="G197" s="50">
        <v>1.3329999999999998E-2</v>
      </c>
      <c r="H197" s="50">
        <v>1.55E-2</v>
      </c>
      <c r="I197" s="50">
        <v>0.18091599999999999</v>
      </c>
      <c r="J197">
        <v>0.108252</v>
      </c>
      <c r="K197">
        <v>2.48E-3</v>
      </c>
      <c r="L197">
        <v>0.34279799999999999</v>
      </c>
    </row>
    <row r="198" spans="2:12" x14ac:dyDescent="0.25">
      <c r="B198" s="69">
        <v>46031</v>
      </c>
      <c r="C198">
        <v>0.22</v>
      </c>
      <c r="D198" s="50">
        <v>2.1499999999999998E-2</v>
      </c>
      <c r="E198">
        <v>0.15053763440860216</v>
      </c>
      <c r="F198" s="50">
        <v>1.584E-2</v>
      </c>
      <c r="G198" s="50">
        <v>9.4599999999999997E-3</v>
      </c>
      <c r="H198" s="50">
        <v>1.1000000000000001E-2</v>
      </c>
      <c r="I198" s="50">
        <v>0.12920600000000002</v>
      </c>
      <c r="J198">
        <v>2.5608000000000002E-2</v>
      </c>
      <c r="K198">
        <v>1.7600000000000001E-3</v>
      </c>
      <c r="L198">
        <v>0.19287400000000002</v>
      </c>
    </row>
    <row r="199" spans="2:12" x14ac:dyDescent="0.25">
      <c r="B199" s="70">
        <v>46031.041666666664</v>
      </c>
      <c r="C199">
        <v>0.18</v>
      </c>
      <c r="D199" s="50">
        <v>2.1499999999999998E-2</v>
      </c>
      <c r="E199">
        <v>0.15053763440860216</v>
      </c>
      <c r="F199" s="50">
        <v>1.2959999999999999E-2</v>
      </c>
      <c r="G199" s="50">
        <v>7.7399999999999995E-3</v>
      </c>
      <c r="H199" s="50">
        <v>8.9999999999999993E-3</v>
      </c>
      <c r="I199" s="50">
        <v>9.5075999999999994E-2</v>
      </c>
      <c r="J199">
        <v>2.0951999999999998E-2</v>
      </c>
      <c r="K199">
        <v>1.4399999999999999E-3</v>
      </c>
      <c r="L199">
        <v>0.14716800000000002</v>
      </c>
    </row>
    <row r="200" spans="2:12" x14ac:dyDescent="0.25">
      <c r="B200" s="70">
        <v>46031.083333333336</v>
      </c>
      <c r="C200">
        <v>0.2</v>
      </c>
      <c r="D200" s="50">
        <v>2.1499999999999998E-2</v>
      </c>
      <c r="E200">
        <v>0.15053763440860216</v>
      </c>
      <c r="F200" s="50">
        <v>1.44E-2</v>
      </c>
      <c r="G200" s="50">
        <v>8.6E-3</v>
      </c>
      <c r="H200" s="50">
        <v>1.0000000000000002E-2</v>
      </c>
      <c r="I200" s="50">
        <v>8.5699999999999998E-2</v>
      </c>
      <c r="J200">
        <v>2.3280000000000002E-2</v>
      </c>
      <c r="K200">
        <v>1.6000000000000001E-3</v>
      </c>
      <c r="L200">
        <v>0.14357999999999999</v>
      </c>
    </row>
    <row r="201" spans="2:12" x14ac:dyDescent="0.25">
      <c r="B201" s="70">
        <v>46031.125</v>
      </c>
      <c r="C201">
        <v>0.23</v>
      </c>
      <c r="D201" s="50">
        <v>2.1499999999999998E-2</v>
      </c>
      <c r="E201">
        <v>0.15053763440860216</v>
      </c>
      <c r="F201" s="50">
        <v>1.6559999999999998E-2</v>
      </c>
      <c r="G201" s="50">
        <v>9.8899999999999995E-3</v>
      </c>
      <c r="H201" s="50">
        <v>1.1500000000000002E-2</v>
      </c>
      <c r="I201" s="50">
        <v>8.737700000000001E-2</v>
      </c>
      <c r="J201">
        <v>2.6772000000000001E-2</v>
      </c>
      <c r="K201">
        <v>1.8400000000000001E-3</v>
      </c>
      <c r="L201">
        <v>0.15393900000000002</v>
      </c>
    </row>
    <row r="202" spans="2:12" x14ac:dyDescent="0.25">
      <c r="B202" s="70">
        <v>46031.166666666664</v>
      </c>
      <c r="C202">
        <v>0.21</v>
      </c>
      <c r="D202" s="50">
        <v>2.1499999999999998E-2</v>
      </c>
      <c r="E202">
        <v>0.15053763440860216</v>
      </c>
      <c r="F202" s="50">
        <v>1.5119999999999998E-2</v>
      </c>
      <c r="G202" s="50">
        <v>9.0299999999999981E-3</v>
      </c>
      <c r="H202" s="50">
        <v>1.0500000000000001E-2</v>
      </c>
      <c r="I202" s="50">
        <v>7.5074999999999989E-2</v>
      </c>
      <c r="J202">
        <v>2.4444E-2</v>
      </c>
      <c r="K202">
        <v>1.6800000000000001E-3</v>
      </c>
      <c r="L202">
        <v>0.135849</v>
      </c>
    </row>
    <row r="203" spans="2:12" x14ac:dyDescent="0.25">
      <c r="B203" s="70">
        <v>46031.208333333336</v>
      </c>
      <c r="C203">
        <v>0.2</v>
      </c>
      <c r="D203" s="50">
        <v>2.1499999999999998E-2</v>
      </c>
      <c r="E203">
        <v>0.15053763440860216</v>
      </c>
      <c r="F203" s="50">
        <v>1.44E-2</v>
      </c>
      <c r="G203" s="50">
        <v>8.6E-3</v>
      </c>
      <c r="H203" s="50">
        <v>1.0000000000000002E-2</v>
      </c>
      <c r="I203" s="50">
        <v>8.4540000000000004E-2</v>
      </c>
      <c r="J203">
        <v>2.3280000000000002E-2</v>
      </c>
      <c r="K203">
        <v>1.6000000000000001E-3</v>
      </c>
      <c r="L203">
        <v>0.14241999999999999</v>
      </c>
    </row>
    <row r="204" spans="2:12" x14ac:dyDescent="0.25">
      <c r="B204" s="70">
        <v>46031.25</v>
      </c>
      <c r="C204">
        <v>0.19</v>
      </c>
      <c r="D204" s="50">
        <v>2.1499999999999998E-2</v>
      </c>
      <c r="E204">
        <v>0.15053763440860216</v>
      </c>
      <c r="F204" s="50">
        <v>1.3679999999999999E-2</v>
      </c>
      <c r="G204" s="50">
        <v>8.1700000000000002E-3</v>
      </c>
      <c r="H204" s="50">
        <v>9.5000000000000015E-3</v>
      </c>
      <c r="I204" s="50">
        <v>0.103075</v>
      </c>
      <c r="J204">
        <v>6.6348000000000004E-2</v>
      </c>
      <c r="K204">
        <v>1.5200000000000001E-3</v>
      </c>
      <c r="L204">
        <v>0.202293</v>
      </c>
    </row>
    <row r="205" spans="2:12" x14ac:dyDescent="0.25">
      <c r="B205" s="70">
        <v>46031.291666666664</v>
      </c>
      <c r="C205">
        <v>0.37</v>
      </c>
      <c r="D205" s="50">
        <v>2.1499999999999998E-2</v>
      </c>
      <c r="E205">
        <v>0.15053763440860216</v>
      </c>
      <c r="F205" s="50">
        <v>2.6639999999999997E-2</v>
      </c>
      <c r="G205" s="50">
        <v>1.5909999999999997E-2</v>
      </c>
      <c r="H205" s="50">
        <v>1.8499999999999999E-2</v>
      </c>
      <c r="I205" s="50">
        <v>0.23306299999999999</v>
      </c>
      <c r="J205">
        <v>0.12920400000000001</v>
      </c>
      <c r="K205">
        <v>2.96E-3</v>
      </c>
      <c r="L205">
        <v>0.42627700000000007</v>
      </c>
    </row>
    <row r="206" spans="2:12" x14ac:dyDescent="0.25">
      <c r="B206" s="70">
        <v>46031.333333333336</v>
      </c>
      <c r="C206">
        <v>0.39</v>
      </c>
      <c r="D206" s="50">
        <v>2.1499999999999998E-2</v>
      </c>
      <c r="E206">
        <v>0.15053763440860216</v>
      </c>
      <c r="F206" s="50">
        <v>2.8079999999999997E-2</v>
      </c>
      <c r="G206" s="50">
        <v>1.677E-2</v>
      </c>
      <c r="H206" s="50">
        <v>1.9500000000000003E-2</v>
      </c>
      <c r="I206" s="50">
        <v>0.26130000000000003</v>
      </c>
      <c r="J206">
        <v>0.136188</v>
      </c>
      <c r="K206">
        <v>3.1200000000000004E-3</v>
      </c>
      <c r="L206">
        <v>0.46495800000000009</v>
      </c>
    </row>
    <row r="207" spans="2:12" x14ac:dyDescent="0.25">
      <c r="B207" s="70">
        <v>46031.375</v>
      </c>
      <c r="C207">
        <v>0.24</v>
      </c>
      <c r="D207" s="50">
        <v>2.1499999999999998E-2</v>
      </c>
      <c r="E207">
        <v>0.15053763440860216</v>
      </c>
      <c r="F207" s="50">
        <v>1.7279999999999997E-2</v>
      </c>
      <c r="G207" s="50">
        <v>1.0319999999999999E-2</v>
      </c>
      <c r="H207" s="50">
        <v>1.2E-2</v>
      </c>
      <c r="I207" s="50">
        <v>0.160056</v>
      </c>
      <c r="J207">
        <v>8.3807999999999994E-2</v>
      </c>
      <c r="K207">
        <v>1.92E-3</v>
      </c>
      <c r="L207">
        <v>0.28538399999999997</v>
      </c>
    </row>
    <row r="208" spans="2:12" x14ac:dyDescent="0.25">
      <c r="B208" s="70">
        <v>46031.416666666664</v>
      </c>
      <c r="C208">
        <v>0.28000000000000003</v>
      </c>
      <c r="D208" s="50">
        <v>2.1499999999999998E-2</v>
      </c>
      <c r="E208">
        <v>0.15053763440860216</v>
      </c>
      <c r="F208" s="50">
        <v>2.0160000000000001E-2</v>
      </c>
      <c r="G208" s="50">
        <v>1.204E-2</v>
      </c>
      <c r="H208" s="50">
        <v>1.4000000000000002E-2</v>
      </c>
      <c r="I208" s="50">
        <v>0.19653200000000001</v>
      </c>
      <c r="J208">
        <v>9.7776000000000016E-2</v>
      </c>
      <c r="K208">
        <v>2.2400000000000002E-3</v>
      </c>
      <c r="L208">
        <v>0.34274800000000005</v>
      </c>
    </row>
    <row r="209" spans="2:12" x14ac:dyDescent="0.25">
      <c r="B209" s="70">
        <v>46031.458333333336</v>
      </c>
      <c r="C209">
        <v>0.26</v>
      </c>
      <c r="D209" s="50">
        <v>2.1499999999999998E-2</v>
      </c>
      <c r="E209">
        <v>0.15053763440860216</v>
      </c>
      <c r="F209" s="50">
        <v>1.8720000000000001E-2</v>
      </c>
      <c r="G209" s="50">
        <v>1.1179999999999999E-2</v>
      </c>
      <c r="H209" s="50">
        <v>1.3000000000000001E-2</v>
      </c>
      <c r="I209" s="50">
        <v>0.167518</v>
      </c>
      <c r="J209">
        <v>9.0792000000000012E-2</v>
      </c>
      <c r="K209">
        <v>2.0800000000000003E-3</v>
      </c>
      <c r="L209">
        <v>0.30329000000000006</v>
      </c>
    </row>
    <row r="210" spans="2:12" x14ac:dyDescent="0.25">
      <c r="B210" s="70">
        <v>46031.5</v>
      </c>
      <c r="C210">
        <v>0.37</v>
      </c>
      <c r="D210" s="50">
        <v>2.1499999999999998E-2</v>
      </c>
      <c r="E210">
        <v>0.15053763440860216</v>
      </c>
      <c r="F210" s="50">
        <v>2.6639999999999997E-2</v>
      </c>
      <c r="G210" s="50">
        <v>1.5909999999999997E-2</v>
      </c>
      <c r="H210" s="50">
        <v>1.8499999999999999E-2</v>
      </c>
      <c r="I210" s="50">
        <v>0.23321099999999997</v>
      </c>
      <c r="J210">
        <v>0.12920400000000001</v>
      </c>
      <c r="K210">
        <v>2.96E-3</v>
      </c>
      <c r="L210">
        <v>0.42642500000000005</v>
      </c>
    </row>
    <row r="211" spans="2:12" x14ac:dyDescent="0.25">
      <c r="B211" s="70">
        <v>46031.541666666664</v>
      </c>
      <c r="C211">
        <v>0.27</v>
      </c>
      <c r="D211" s="50">
        <v>2.1499999999999998E-2</v>
      </c>
      <c r="E211">
        <v>0.15053763440860216</v>
      </c>
      <c r="F211" s="50">
        <v>1.9439999999999999E-2</v>
      </c>
      <c r="G211" s="50">
        <v>1.1610000000000001E-2</v>
      </c>
      <c r="H211" s="50">
        <v>1.3500000000000002E-2</v>
      </c>
      <c r="I211" s="50">
        <v>0.16974900000000001</v>
      </c>
      <c r="J211">
        <v>9.4284000000000007E-2</v>
      </c>
      <c r="K211">
        <v>2.16E-3</v>
      </c>
      <c r="L211">
        <v>0.31074300000000005</v>
      </c>
    </row>
    <row r="212" spans="2:12" x14ac:dyDescent="0.25">
      <c r="B212" s="70">
        <v>46031.583333333336</v>
      </c>
      <c r="C212">
        <v>0.34</v>
      </c>
      <c r="D212" s="50">
        <v>2.1499999999999998E-2</v>
      </c>
      <c r="E212">
        <v>0.15053763440860216</v>
      </c>
      <c r="F212" s="50">
        <v>2.4479999999999998E-2</v>
      </c>
      <c r="G212" s="50">
        <v>1.4619999999999999E-2</v>
      </c>
      <c r="H212" s="50">
        <v>1.7000000000000001E-2</v>
      </c>
      <c r="I212" s="50">
        <v>0.21443800000000002</v>
      </c>
      <c r="J212">
        <v>0.11872800000000001</v>
      </c>
      <c r="K212">
        <v>2.7200000000000002E-3</v>
      </c>
      <c r="L212">
        <v>0.39198600000000006</v>
      </c>
    </row>
    <row r="213" spans="2:12" x14ac:dyDescent="0.25">
      <c r="B213" s="70">
        <v>46031.625</v>
      </c>
      <c r="C213">
        <v>0.31</v>
      </c>
      <c r="D213" s="50">
        <v>2.1499999999999998E-2</v>
      </c>
      <c r="E213">
        <v>0.15053763440860216</v>
      </c>
      <c r="F213" s="50">
        <v>2.232E-2</v>
      </c>
      <c r="G213" s="50">
        <v>1.3329999999999998E-2</v>
      </c>
      <c r="H213" s="50">
        <v>1.55E-2</v>
      </c>
      <c r="I213" s="50">
        <v>0.19867899999999999</v>
      </c>
      <c r="J213">
        <v>0.108252</v>
      </c>
      <c r="K213">
        <v>2.48E-3</v>
      </c>
      <c r="L213">
        <v>0.36056099999999996</v>
      </c>
    </row>
    <row r="214" spans="2:12" x14ac:dyDescent="0.25">
      <c r="B214" s="70">
        <v>46031.666666666664</v>
      </c>
      <c r="C214">
        <v>0.38</v>
      </c>
      <c r="D214" s="50">
        <v>2.1499999999999998E-2</v>
      </c>
      <c r="E214">
        <v>0.15053763440860216</v>
      </c>
      <c r="F214" s="50">
        <v>2.7359999999999999E-2</v>
      </c>
      <c r="G214" s="50">
        <v>1.634E-2</v>
      </c>
      <c r="H214" s="50">
        <v>1.9000000000000003E-2</v>
      </c>
      <c r="I214" s="50">
        <v>0.24924200000000002</v>
      </c>
      <c r="J214">
        <v>0.13269600000000001</v>
      </c>
      <c r="K214">
        <v>3.0400000000000002E-3</v>
      </c>
      <c r="L214">
        <v>0.44767800000000002</v>
      </c>
    </row>
    <row r="215" spans="2:12" x14ac:dyDescent="0.25">
      <c r="B215" s="70">
        <v>46031.708333333336</v>
      </c>
      <c r="C215">
        <v>1.39</v>
      </c>
      <c r="D215" s="50">
        <v>2.1499999999999998E-2</v>
      </c>
      <c r="E215">
        <v>0.15053763440860216</v>
      </c>
      <c r="F215" s="50">
        <v>0.10007999999999999</v>
      </c>
      <c r="G215" s="50">
        <v>5.976999999999999E-2</v>
      </c>
      <c r="H215" s="50">
        <v>6.9499999999999992E-2</v>
      </c>
      <c r="I215" s="50">
        <v>0.96090699999999996</v>
      </c>
      <c r="J215">
        <v>1.456164</v>
      </c>
      <c r="K215">
        <v>1.112E-2</v>
      </c>
      <c r="L215">
        <v>2.6575410000000002</v>
      </c>
    </row>
    <row r="216" spans="2:12" x14ac:dyDescent="0.25">
      <c r="B216" s="70">
        <v>46031.75</v>
      </c>
      <c r="C216">
        <v>1.28</v>
      </c>
      <c r="D216" s="50">
        <v>2.1499999999999998E-2</v>
      </c>
      <c r="E216">
        <v>0.15053763440860216</v>
      </c>
      <c r="F216" s="50">
        <v>9.2159999999999992E-2</v>
      </c>
      <c r="G216" s="50">
        <v>5.5039999999999999E-2</v>
      </c>
      <c r="H216" s="50">
        <v>6.4000000000000001E-2</v>
      </c>
      <c r="I216" s="50">
        <v>0.86617599999999995</v>
      </c>
      <c r="J216">
        <v>1.3409280000000001</v>
      </c>
      <c r="K216">
        <v>1.0240000000000001E-2</v>
      </c>
      <c r="L216">
        <v>2.4285440000000005</v>
      </c>
    </row>
    <row r="217" spans="2:12" x14ac:dyDescent="0.25">
      <c r="B217" s="70">
        <v>46031.791666666664</v>
      </c>
      <c r="C217">
        <v>0.5</v>
      </c>
      <c r="D217" s="50">
        <v>2.1499999999999998E-2</v>
      </c>
      <c r="E217">
        <v>0.15053763440860216</v>
      </c>
      <c r="F217" s="50">
        <v>3.5999999999999997E-2</v>
      </c>
      <c r="G217" s="50">
        <v>2.1499999999999998E-2</v>
      </c>
      <c r="H217" s="50">
        <v>2.5000000000000001E-2</v>
      </c>
      <c r="I217" s="50">
        <v>0.32105</v>
      </c>
      <c r="J217">
        <v>0.52380000000000004</v>
      </c>
      <c r="K217">
        <v>4.0000000000000001E-3</v>
      </c>
      <c r="L217">
        <v>0.93135000000000001</v>
      </c>
    </row>
    <row r="218" spans="2:12" x14ac:dyDescent="0.25">
      <c r="B218" s="70">
        <v>46031.833333333336</v>
      </c>
      <c r="C218">
        <v>0.62</v>
      </c>
      <c r="D218" s="50">
        <v>2.1499999999999998E-2</v>
      </c>
      <c r="E218">
        <v>0.15053763440860216</v>
      </c>
      <c r="F218" s="50">
        <v>4.4639999999999999E-2</v>
      </c>
      <c r="G218" s="50">
        <v>2.6659999999999996E-2</v>
      </c>
      <c r="H218" s="50">
        <v>3.1E-2</v>
      </c>
      <c r="I218" s="50">
        <v>0.38427600000000001</v>
      </c>
      <c r="J218">
        <v>0.64951200000000009</v>
      </c>
      <c r="K218">
        <v>4.96E-3</v>
      </c>
      <c r="L218">
        <v>1.1410480000000001</v>
      </c>
    </row>
    <row r="219" spans="2:12" x14ac:dyDescent="0.25">
      <c r="B219" s="70">
        <v>46031.875</v>
      </c>
      <c r="C219">
        <v>0.56999999999999995</v>
      </c>
      <c r="D219" s="50">
        <v>2.1499999999999998E-2</v>
      </c>
      <c r="E219">
        <v>0.15053763440860216</v>
      </c>
      <c r="F219" s="50">
        <v>4.1039999999999993E-2</v>
      </c>
      <c r="G219" s="50">
        <v>2.4509999999999997E-2</v>
      </c>
      <c r="H219" s="50">
        <v>2.8499999999999998E-2</v>
      </c>
      <c r="I219" s="50">
        <v>0.34222799999999998</v>
      </c>
      <c r="J219">
        <v>0.199044</v>
      </c>
      <c r="K219">
        <v>4.5599999999999998E-3</v>
      </c>
      <c r="L219">
        <v>0.63988199999999995</v>
      </c>
    </row>
    <row r="220" spans="2:12" x14ac:dyDescent="0.25">
      <c r="B220" s="70">
        <v>46031.916666666664</v>
      </c>
      <c r="C220">
        <v>0.42</v>
      </c>
      <c r="D220" s="50">
        <v>2.1499999999999998E-2</v>
      </c>
      <c r="E220">
        <v>0.15053763440860216</v>
      </c>
      <c r="F220" s="50">
        <v>3.0239999999999996E-2</v>
      </c>
      <c r="G220" s="50">
        <v>1.8059999999999996E-2</v>
      </c>
      <c r="H220" s="50">
        <v>2.1000000000000001E-2</v>
      </c>
      <c r="I220" s="50">
        <v>0.251832</v>
      </c>
      <c r="J220">
        <v>0.14666399999999999</v>
      </c>
      <c r="K220">
        <v>3.3600000000000001E-3</v>
      </c>
      <c r="L220">
        <v>0.47115600000000002</v>
      </c>
    </row>
    <row r="221" spans="2:12" x14ac:dyDescent="0.25">
      <c r="B221" s="70">
        <v>46031.958333333336</v>
      </c>
      <c r="C221">
        <v>0.39</v>
      </c>
      <c r="D221" s="50">
        <v>2.1499999999999998E-2</v>
      </c>
      <c r="E221">
        <v>0.15053763440860216</v>
      </c>
      <c r="F221" s="50">
        <v>2.8079999999999997E-2</v>
      </c>
      <c r="G221" s="50">
        <v>1.677E-2</v>
      </c>
      <c r="H221" s="50">
        <v>1.9500000000000003E-2</v>
      </c>
      <c r="I221" s="50">
        <v>0.214422</v>
      </c>
      <c r="J221">
        <v>0.136188</v>
      </c>
      <c r="K221">
        <v>3.1200000000000004E-3</v>
      </c>
      <c r="L221">
        <v>0.41808000000000006</v>
      </c>
    </row>
    <row r="222" spans="2:12" x14ac:dyDescent="0.25">
      <c r="B222" s="69">
        <v>46032</v>
      </c>
      <c r="C222">
        <v>0.4</v>
      </c>
      <c r="D222" s="50">
        <v>2.1499999999999998E-2</v>
      </c>
      <c r="E222">
        <v>0.15053763440860216</v>
      </c>
      <c r="F222" s="50">
        <v>2.8799999999999999E-2</v>
      </c>
      <c r="G222" s="50">
        <v>1.72E-2</v>
      </c>
      <c r="H222" s="50">
        <v>2.0000000000000004E-2</v>
      </c>
      <c r="I222" s="50">
        <v>0.21756000000000003</v>
      </c>
      <c r="J222">
        <v>4.6560000000000004E-2</v>
      </c>
      <c r="K222">
        <v>3.2000000000000002E-3</v>
      </c>
      <c r="L222">
        <v>0.33332000000000006</v>
      </c>
    </row>
    <row r="223" spans="2:12" x14ac:dyDescent="0.25">
      <c r="B223" s="70">
        <v>46032.041666666664</v>
      </c>
      <c r="C223">
        <v>0.21</v>
      </c>
      <c r="D223" s="50">
        <v>2.1499999999999998E-2</v>
      </c>
      <c r="E223">
        <v>0.15053763440860216</v>
      </c>
      <c r="F223" s="50">
        <v>1.5119999999999998E-2</v>
      </c>
      <c r="G223" s="50">
        <v>9.0299999999999981E-3</v>
      </c>
      <c r="H223" s="50">
        <v>1.0500000000000001E-2</v>
      </c>
      <c r="I223" s="50">
        <v>0.10947299999999999</v>
      </c>
      <c r="J223">
        <v>2.4444E-2</v>
      </c>
      <c r="K223">
        <v>1.6800000000000001E-3</v>
      </c>
      <c r="L223">
        <v>0.17024699999999998</v>
      </c>
    </row>
    <row r="224" spans="2:12" x14ac:dyDescent="0.25">
      <c r="B224" s="70">
        <v>46032.083333333336</v>
      </c>
      <c r="C224">
        <v>0.2</v>
      </c>
      <c r="D224" s="50">
        <v>2.1499999999999998E-2</v>
      </c>
      <c r="E224">
        <v>0.15053763440860216</v>
      </c>
      <c r="F224" s="50">
        <v>1.44E-2</v>
      </c>
      <c r="G224" s="50">
        <v>8.6E-3</v>
      </c>
      <c r="H224" s="50">
        <v>1.0000000000000002E-2</v>
      </c>
      <c r="I224" s="50">
        <v>9.9000000000000005E-2</v>
      </c>
      <c r="J224">
        <v>2.3280000000000002E-2</v>
      </c>
      <c r="K224">
        <v>1.6000000000000001E-3</v>
      </c>
      <c r="L224">
        <v>0.15687999999999999</v>
      </c>
    </row>
    <row r="225" spans="2:12" x14ac:dyDescent="0.25">
      <c r="B225" s="70">
        <v>46032.125</v>
      </c>
      <c r="C225">
        <v>0.19</v>
      </c>
      <c r="D225" s="50">
        <v>2.1499999999999998E-2</v>
      </c>
      <c r="E225">
        <v>0.15053763440860216</v>
      </c>
      <c r="F225" s="50">
        <v>1.3679999999999999E-2</v>
      </c>
      <c r="G225" s="50">
        <v>8.1700000000000002E-3</v>
      </c>
      <c r="H225" s="50">
        <v>9.5000000000000015E-3</v>
      </c>
      <c r="I225" s="50">
        <v>9.4467999999999996E-2</v>
      </c>
      <c r="J225">
        <v>2.2116E-2</v>
      </c>
      <c r="K225">
        <v>1.5200000000000001E-3</v>
      </c>
      <c r="L225">
        <v>0.14945399999999998</v>
      </c>
    </row>
    <row r="226" spans="2:12" x14ac:dyDescent="0.25">
      <c r="B226" s="70">
        <v>46032.166666666664</v>
      </c>
      <c r="C226">
        <v>0.24</v>
      </c>
      <c r="D226" s="50">
        <v>2.1499999999999998E-2</v>
      </c>
      <c r="E226">
        <v>0.15053763440860216</v>
      </c>
      <c r="F226" s="50">
        <v>1.7279999999999997E-2</v>
      </c>
      <c r="G226" s="50">
        <v>1.0319999999999999E-2</v>
      </c>
      <c r="H226" s="50">
        <v>1.2E-2</v>
      </c>
      <c r="I226" s="50">
        <v>0.11928</v>
      </c>
      <c r="J226">
        <v>2.7935999999999999E-2</v>
      </c>
      <c r="K226">
        <v>1.92E-3</v>
      </c>
      <c r="L226">
        <v>0.18873599999999999</v>
      </c>
    </row>
    <row r="227" spans="2:12" x14ac:dyDescent="0.25">
      <c r="B227" s="70">
        <v>46032.208333333336</v>
      </c>
      <c r="C227">
        <v>0.19</v>
      </c>
      <c r="D227" s="50">
        <v>2.1499999999999998E-2</v>
      </c>
      <c r="E227">
        <v>0.15053763440860216</v>
      </c>
      <c r="F227" s="50">
        <v>1.3679999999999999E-2</v>
      </c>
      <c r="G227" s="50">
        <v>8.1700000000000002E-3</v>
      </c>
      <c r="H227" s="50">
        <v>9.5000000000000015E-3</v>
      </c>
      <c r="I227" s="50">
        <v>9.4772000000000009E-2</v>
      </c>
      <c r="J227">
        <v>2.2116E-2</v>
      </c>
      <c r="K227">
        <v>1.5200000000000001E-3</v>
      </c>
      <c r="L227">
        <v>0.149758</v>
      </c>
    </row>
    <row r="228" spans="2:12" x14ac:dyDescent="0.25">
      <c r="B228" s="70">
        <v>46032.25</v>
      </c>
      <c r="C228">
        <v>0.2</v>
      </c>
      <c r="D228" s="50">
        <v>2.1499999999999998E-2</v>
      </c>
      <c r="E228">
        <v>0.15053763440860216</v>
      </c>
      <c r="F228" s="50">
        <v>1.44E-2</v>
      </c>
      <c r="G228" s="50">
        <v>8.6E-3</v>
      </c>
      <c r="H228" s="50">
        <v>1.0000000000000002E-2</v>
      </c>
      <c r="I228" s="50">
        <v>0.10414000000000001</v>
      </c>
      <c r="J228">
        <v>6.9839999999999999E-2</v>
      </c>
      <c r="K228">
        <v>1.6000000000000001E-3</v>
      </c>
      <c r="L228">
        <v>0.20858000000000004</v>
      </c>
    </row>
    <row r="229" spans="2:12" x14ac:dyDescent="0.25">
      <c r="B229" s="70">
        <v>46032.291666666664</v>
      </c>
      <c r="C229">
        <v>0.21</v>
      </c>
      <c r="D229" s="50">
        <v>2.1499999999999998E-2</v>
      </c>
      <c r="E229">
        <v>0.15053763440860216</v>
      </c>
      <c r="F229" s="50">
        <v>1.5119999999999998E-2</v>
      </c>
      <c r="G229" s="50">
        <v>9.0299999999999981E-3</v>
      </c>
      <c r="H229" s="50">
        <v>1.0500000000000001E-2</v>
      </c>
      <c r="I229" s="50">
        <v>0.12030899999999999</v>
      </c>
      <c r="J229">
        <v>7.3331999999999994E-2</v>
      </c>
      <c r="K229">
        <v>1.6800000000000001E-3</v>
      </c>
      <c r="L229">
        <v>0.22997099999999998</v>
      </c>
    </row>
    <row r="230" spans="2:12" x14ac:dyDescent="0.25">
      <c r="B230" s="70">
        <v>46032.333333333336</v>
      </c>
      <c r="C230">
        <v>0.23</v>
      </c>
      <c r="D230" s="50">
        <v>2.1499999999999998E-2</v>
      </c>
      <c r="E230">
        <v>0.15053763440860216</v>
      </c>
      <c r="F230" s="50">
        <v>1.6559999999999998E-2</v>
      </c>
      <c r="G230" s="50">
        <v>9.8899999999999995E-3</v>
      </c>
      <c r="H230" s="50">
        <v>1.1500000000000002E-2</v>
      </c>
      <c r="I230" s="50">
        <v>0.14614199999999999</v>
      </c>
      <c r="J230">
        <v>8.0316000000000012E-2</v>
      </c>
      <c r="K230">
        <v>1.8400000000000001E-3</v>
      </c>
      <c r="L230">
        <v>0.26624799999999998</v>
      </c>
    </row>
    <row r="231" spans="2:12" x14ac:dyDescent="0.25">
      <c r="B231" s="70">
        <v>46032.375</v>
      </c>
      <c r="C231">
        <v>0.42</v>
      </c>
      <c r="D231" s="50">
        <v>2.1499999999999998E-2</v>
      </c>
      <c r="E231">
        <v>0.15053763440860216</v>
      </c>
      <c r="F231" s="50">
        <v>3.0239999999999996E-2</v>
      </c>
      <c r="G231" s="50">
        <v>1.8059999999999996E-2</v>
      </c>
      <c r="H231" s="50">
        <v>2.1000000000000001E-2</v>
      </c>
      <c r="I231" s="50">
        <v>0.28967399999999999</v>
      </c>
      <c r="J231">
        <v>0.14666399999999999</v>
      </c>
      <c r="K231">
        <v>3.3600000000000001E-3</v>
      </c>
      <c r="L231">
        <v>0.50899799999999995</v>
      </c>
    </row>
    <row r="232" spans="2:12" x14ac:dyDescent="0.25">
      <c r="B232" s="70">
        <v>46032.416666666664</v>
      </c>
      <c r="C232">
        <v>0.56000000000000005</v>
      </c>
      <c r="D232" s="50">
        <v>2.1499999999999998E-2</v>
      </c>
      <c r="E232">
        <v>0.15053763440860216</v>
      </c>
      <c r="F232" s="50">
        <v>4.0320000000000002E-2</v>
      </c>
      <c r="G232" s="50">
        <v>2.4080000000000001E-2</v>
      </c>
      <c r="H232" s="50">
        <v>2.8000000000000004E-2</v>
      </c>
      <c r="I232" s="50">
        <v>0.40588800000000003</v>
      </c>
      <c r="J232">
        <v>0.19555200000000003</v>
      </c>
      <c r="K232">
        <v>4.4800000000000005E-3</v>
      </c>
      <c r="L232">
        <v>0.69832000000000016</v>
      </c>
    </row>
    <row r="233" spans="2:12" x14ac:dyDescent="0.25">
      <c r="B233" s="70">
        <v>46032.458333333336</v>
      </c>
      <c r="C233">
        <v>0.55000000000000004</v>
      </c>
      <c r="D233" s="50">
        <v>2.1499999999999998E-2</v>
      </c>
      <c r="E233">
        <v>0.15053763440860216</v>
      </c>
      <c r="F233" s="50">
        <v>3.9600000000000003E-2</v>
      </c>
      <c r="G233" s="50">
        <v>2.3650000000000001E-2</v>
      </c>
      <c r="H233" s="50">
        <v>2.7500000000000004E-2</v>
      </c>
      <c r="I233" s="50">
        <v>0.41481000000000001</v>
      </c>
      <c r="J233">
        <v>0.19206000000000001</v>
      </c>
      <c r="K233">
        <v>4.4000000000000003E-3</v>
      </c>
      <c r="L233">
        <v>0.70201999999999998</v>
      </c>
    </row>
    <row r="234" spans="2:12" x14ac:dyDescent="0.25">
      <c r="B234" s="70">
        <v>46032.5</v>
      </c>
      <c r="C234">
        <v>0.48</v>
      </c>
      <c r="D234" s="50">
        <v>2.1499999999999998E-2</v>
      </c>
      <c r="E234">
        <v>0.15053763440860216</v>
      </c>
      <c r="F234" s="50">
        <v>3.4559999999999994E-2</v>
      </c>
      <c r="G234" s="50">
        <v>2.0639999999999999E-2</v>
      </c>
      <c r="H234" s="50">
        <v>2.4E-2</v>
      </c>
      <c r="I234" s="50">
        <v>0.362064</v>
      </c>
      <c r="J234">
        <v>0.16761599999999999</v>
      </c>
      <c r="K234">
        <v>3.8400000000000001E-3</v>
      </c>
      <c r="L234">
        <v>0.61271999999999993</v>
      </c>
    </row>
    <row r="235" spans="2:12" x14ac:dyDescent="0.25">
      <c r="B235" s="70">
        <v>46032.541666666664</v>
      </c>
      <c r="C235">
        <v>0.35</v>
      </c>
      <c r="D235" s="50">
        <v>2.1499999999999998E-2</v>
      </c>
      <c r="E235">
        <v>0.15053763440860216</v>
      </c>
      <c r="F235" s="50">
        <v>2.5199999999999997E-2</v>
      </c>
      <c r="G235" s="50">
        <v>1.5049999999999997E-2</v>
      </c>
      <c r="H235" s="50">
        <v>1.7499999999999998E-2</v>
      </c>
      <c r="I235" s="50">
        <v>0.27387499999999998</v>
      </c>
      <c r="J235">
        <v>0.12222</v>
      </c>
      <c r="K235">
        <v>2.8E-3</v>
      </c>
      <c r="L235">
        <v>0.45664499999999997</v>
      </c>
    </row>
    <row r="236" spans="2:12" x14ac:dyDescent="0.25">
      <c r="B236" s="70">
        <v>46032.583333333336</v>
      </c>
      <c r="C236">
        <v>0.89</v>
      </c>
      <c r="D236" s="50">
        <v>2.1499999999999998E-2</v>
      </c>
      <c r="E236">
        <v>0.15053763440860216</v>
      </c>
      <c r="F236" s="50">
        <v>6.4079999999999998E-2</v>
      </c>
      <c r="G236" s="50">
        <v>3.8269999999999998E-2</v>
      </c>
      <c r="H236" s="50">
        <v>4.4500000000000005E-2</v>
      </c>
      <c r="I236" s="50">
        <v>0.73229199999999994</v>
      </c>
      <c r="J236">
        <v>0.31078800000000001</v>
      </c>
      <c r="K236">
        <v>7.1200000000000005E-3</v>
      </c>
      <c r="L236">
        <v>1.1970499999999999</v>
      </c>
    </row>
    <row r="237" spans="2:12" x14ac:dyDescent="0.25">
      <c r="B237" s="70">
        <v>46032.625</v>
      </c>
      <c r="C237">
        <v>0.46</v>
      </c>
      <c r="D237" s="50">
        <v>2.1499999999999998E-2</v>
      </c>
      <c r="E237">
        <v>0.15053763440860216</v>
      </c>
      <c r="F237" s="50">
        <v>3.3119999999999997E-2</v>
      </c>
      <c r="G237" s="50">
        <v>1.9779999999999999E-2</v>
      </c>
      <c r="H237" s="50">
        <v>2.3000000000000003E-2</v>
      </c>
      <c r="I237" s="50">
        <v>0.40171800000000002</v>
      </c>
      <c r="J237">
        <v>0.16063200000000002</v>
      </c>
      <c r="K237">
        <v>3.6800000000000001E-3</v>
      </c>
      <c r="L237">
        <v>0.64193</v>
      </c>
    </row>
    <row r="238" spans="2:12" x14ac:dyDescent="0.25">
      <c r="B238" s="70">
        <v>46032.666666666664</v>
      </c>
      <c r="C238">
        <v>1.1100000000000001</v>
      </c>
      <c r="D238" s="50">
        <v>2.1499999999999998E-2</v>
      </c>
      <c r="E238">
        <v>0.15053763440860216</v>
      </c>
      <c r="F238" s="50">
        <v>7.9920000000000005E-2</v>
      </c>
      <c r="G238" s="50">
        <v>4.7730000000000002E-2</v>
      </c>
      <c r="H238" s="50">
        <v>5.5500000000000008E-2</v>
      </c>
      <c r="I238" s="50">
        <v>1.0617150000000002</v>
      </c>
      <c r="J238">
        <v>0.38761200000000007</v>
      </c>
      <c r="K238">
        <v>8.8800000000000007E-3</v>
      </c>
      <c r="L238">
        <v>1.641357</v>
      </c>
    </row>
    <row r="239" spans="2:12" x14ac:dyDescent="0.25">
      <c r="B239" s="70">
        <v>46032.708333333336</v>
      </c>
      <c r="C239">
        <v>1.47</v>
      </c>
      <c r="D239" s="50">
        <v>2.1499999999999998E-2</v>
      </c>
      <c r="E239">
        <v>0.15053763440860216</v>
      </c>
      <c r="F239" s="50">
        <v>0.10583999999999999</v>
      </c>
      <c r="G239" s="50">
        <v>6.3209999999999988E-2</v>
      </c>
      <c r="H239" s="50">
        <v>7.3499999999999996E-2</v>
      </c>
      <c r="I239" s="50">
        <v>1.5326219999999999</v>
      </c>
      <c r="J239">
        <v>1.5399720000000001</v>
      </c>
      <c r="K239">
        <v>1.176E-2</v>
      </c>
      <c r="L239">
        <v>3.3269040000000007</v>
      </c>
    </row>
    <row r="240" spans="2:12" x14ac:dyDescent="0.25">
      <c r="B240" s="70">
        <v>46032.75</v>
      </c>
      <c r="C240">
        <v>0.33</v>
      </c>
      <c r="D240" s="50">
        <v>2.1499999999999998E-2</v>
      </c>
      <c r="E240">
        <v>0.15053763440860216</v>
      </c>
      <c r="F240" s="50">
        <v>2.376E-2</v>
      </c>
      <c r="G240" s="50">
        <v>1.4189999999999999E-2</v>
      </c>
      <c r="H240" s="50">
        <v>1.6500000000000001E-2</v>
      </c>
      <c r="I240" s="50">
        <v>0.33759</v>
      </c>
      <c r="J240">
        <v>0.34570800000000007</v>
      </c>
      <c r="K240">
        <v>2.64E-3</v>
      </c>
      <c r="L240">
        <v>0.74038800000000005</v>
      </c>
    </row>
    <row r="241" spans="2:12" x14ac:dyDescent="0.25">
      <c r="B241" s="70">
        <v>46032.791666666664</v>
      </c>
      <c r="C241">
        <v>0.31</v>
      </c>
      <c r="D241" s="50">
        <v>2.1499999999999998E-2</v>
      </c>
      <c r="E241">
        <v>0.15053763440860216</v>
      </c>
      <c r="F241" s="50">
        <v>2.232E-2</v>
      </c>
      <c r="G241" s="50">
        <v>1.3329999999999998E-2</v>
      </c>
      <c r="H241" s="50">
        <v>1.55E-2</v>
      </c>
      <c r="I241" s="50">
        <v>0.29719699999999999</v>
      </c>
      <c r="J241">
        <v>0.32475600000000004</v>
      </c>
      <c r="K241">
        <v>2.48E-3</v>
      </c>
      <c r="L241">
        <v>0.67558300000000016</v>
      </c>
    </row>
    <row r="242" spans="2:12" x14ac:dyDescent="0.25">
      <c r="B242" s="70">
        <v>46032.833333333336</v>
      </c>
      <c r="C242">
        <v>0.35</v>
      </c>
      <c r="D242" s="50">
        <v>2.1499999999999998E-2</v>
      </c>
      <c r="E242">
        <v>0.15053763440860216</v>
      </c>
      <c r="F242" s="50">
        <v>2.5199999999999997E-2</v>
      </c>
      <c r="G242" s="50">
        <v>1.5049999999999997E-2</v>
      </c>
      <c r="H242" s="50">
        <v>1.7499999999999998E-2</v>
      </c>
      <c r="I242" s="50">
        <v>0.31510499999999997</v>
      </c>
      <c r="J242">
        <v>0.36665999999999999</v>
      </c>
      <c r="K242">
        <v>2.8E-3</v>
      </c>
      <c r="L242">
        <v>0.74231500000000006</v>
      </c>
    </row>
    <row r="243" spans="2:12" x14ac:dyDescent="0.25">
      <c r="B243" s="70">
        <v>46032.875</v>
      </c>
      <c r="C243">
        <v>0.48</v>
      </c>
      <c r="D243" s="50">
        <v>2.1499999999999998E-2</v>
      </c>
      <c r="E243">
        <v>0.15053763440860216</v>
      </c>
      <c r="F243" s="50">
        <v>3.4559999999999994E-2</v>
      </c>
      <c r="G243" s="50">
        <v>2.0639999999999999E-2</v>
      </c>
      <c r="H243" s="50">
        <v>2.4E-2</v>
      </c>
      <c r="I243" s="50">
        <v>0.40608</v>
      </c>
      <c r="J243">
        <v>0.16761599999999999</v>
      </c>
      <c r="K243">
        <v>3.8400000000000001E-3</v>
      </c>
      <c r="L243">
        <v>0.65673599999999999</v>
      </c>
    </row>
    <row r="244" spans="2:12" x14ac:dyDescent="0.25">
      <c r="B244" s="70">
        <v>46032.916666666664</v>
      </c>
      <c r="C244">
        <v>0.55000000000000004</v>
      </c>
      <c r="D244" s="50">
        <v>2.1499999999999998E-2</v>
      </c>
      <c r="E244">
        <v>0.15053763440860216</v>
      </c>
      <c r="F244" s="50">
        <v>3.9600000000000003E-2</v>
      </c>
      <c r="G244" s="50">
        <v>2.3650000000000001E-2</v>
      </c>
      <c r="H244" s="50">
        <v>2.7500000000000004E-2</v>
      </c>
      <c r="I244" s="50">
        <v>0.44253000000000003</v>
      </c>
      <c r="J244">
        <v>0.19206000000000001</v>
      </c>
      <c r="K244">
        <v>4.4000000000000003E-3</v>
      </c>
      <c r="L244">
        <v>0.72974000000000006</v>
      </c>
    </row>
    <row r="245" spans="2:12" x14ac:dyDescent="0.25">
      <c r="B245" s="70">
        <v>46032.958333333336</v>
      </c>
      <c r="C245">
        <v>0.31</v>
      </c>
      <c r="D245" s="50">
        <v>2.1499999999999998E-2</v>
      </c>
      <c r="E245">
        <v>0.15053763440860216</v>
      </c>
      <c r="F245" s="50">
        <v>2.232E-2</v>
      </c>
      <c r="G245" s="50">
        <v>1.3329999999999998E-2</v>
      </c>
      <c r="H245" s="50">
        <v>1.55E-2</v>
      </c>
      <c r="I245" s="50">
        <v>0.22747800000000001</v>
      </c>
      <c r="J245">
        <v>0.108252</v>
      </c>
      <c r="K245">
        <v>2.48E-3</v>
      </c>
      <c r="L245">
        <v>0.38935999999999998</v>
      </c>
    </row>
    <row r="246" spans="2:12" x14ac:dyDescent="0.25">
      <c r="B246" s="49" t="s">
        <v>136</v>
      </c>
      <c r="C246">
        <v>159.34</v>
      </c>
      <c r="D246" s="50">
        <v>5.1599999999999993</v>
      </c>
      <c r="E246">
        <v>36.12903225806452</v>
      </c>
      <c r="F246" s="50">
        <v>11.472479999999999</v>
      </c>
      <c r="G246" s="50">
        <v>6.8516199999999978</v>
      </c>
      <c r="H246" s="50">
        <v>7.9669999999999996</v>
      </c>
      <c r="I246" s="50">
        <v>116.55799800000001</v>
      </c>
      <c r="J246">
        <v>66.932327999999998</v>
      </c>
      <c r="K246">
        <v>1.2747200000000001</v>
      </c>
      <c r="L246">
        <v>211.05614599999996</v>
      </c>
    </row>
    <row r="247" spans="2:12" x14ac:dyDescent="0.25">
      <c r="B247"/>
      <c r="D247"/>
      <c r="E247"/>
      <c r="F247"/>
      <c r="G247"/>
      <c r="H247"/>
      <c r="I247"/>
      <c r="J247"/>
      <c r="K247"/>
      <c r="L247"/>
    </row>
    <row r="248" spans="2:12" x14ac:dyDescent="0.25">
      <c r="B248"/>
      <c r="D248"/>
      <c r="E248"/>
      <c r="F248"/>
      <c r="G248"/>
      <c r="H248"/>
      <c r="I248"/>
      <c r="J248"/>
      <c r="K248"/>
      <c r="L248"/>
    </row>
    <row r="249" spans="2:12" x14ac:dyDescent="0.25">
      <c r="B249"/>
      <c r="D249"/>
      <c r="E249"/>
      <c r="F249"/>
      <c r="G249"/>
      <c r="H249"/>
      <c r="I249"/>
      <c r="J249"/>
      <c r="K249"/>
      <c r="L249"/>
    </row>
    <row r="250" spans="2:12" x14ac:dyDescent="0.25">
      <c r="B250"/>
      <c r="D250"/>
      <c r="E250"/>
      <c r="F250"/>
      <c r="G250"/>
      <c r="H250"/>
      <c r="I250"/>
      <c r="J250"/>
      <c r="K250"/>
      <c r="L250"/>
    </row>
    <row r="251" spans="2:12" x14ac:dyDescent="0.25">
      <c r="B251"/>
      <c r="D251"/>
      <c r="E251"/>
      <c r="F251"/>
      <c r="G251"/>
      <c r="H251"/>
      <c r="I251"/>
      <c r="J251"/>
      <c r="K251"/>
      <c r="L251"/>
    </row>
    <row r="252" spans="2:12" x14ac:dyDescent="0.25">
      <c r="B252"/>
      <c r="D252"/>
      <c r="E252"/>
      <c r="F252"/>
      <c r="G252"/>
      <c r="H252"/>
      <c r="I252"/>
      <c r="J252"/>
      <c r="K252"/>
      <c r="L252"/>
    </row>
    <row r="253" spans="2:12" x14ac:dyDescent="0.25">
      <c r="B253"/>
      <c r="D253"/>
      <c r="E253"/>
      <c r="F253"/>
      <c r="G253"/>
      <c r="H253"/>
      <c r="I253"/>
      <c r="J253"/>
      <c r="K253"/>
      <c r="L253"/>
    </row>
    <row r="254" spans="2:12" x14ac:dyDescent="0.25">
      <c r="B254"/>
      <c r="D254"/>
      <c r="E254"/>
      <c r="F254"/>
      <c r="G254"/>
      <c r="H254"/>
      <c r="I254"/>
      <c r="J254"/>
      <c r="K254"/>
      <c r="L254"/>
    </row>
    <row r="255" spans="2:12" x14ac:dyDescent="0.25">
      <c r="B255"/>
      <c r="D255"/>
      <c r="E255"/>
      <c r="F255"/>
      <c r="G255"/>
      <c r="H255"/>
      <c r="I255"/>
      <c r="J255"/>
      <c r="K255"/>
      <c r="L255"/>
    </row>
    <row r="256" spans="2:12" x14ac:dyDescent="0.25">
      <c r="B256"/>
      <c r="D256"/>
      <c r="E256"/>
      <c r="F256"/>
      <c r="G256"/>
      <c r="H256"/>
      <c r="I256"/>
      <c r="J256"/>
      <c r="K256"/>
      <c r="L256"/>
    </row>
    <row r="257" customFormat="1" x14ac:dyDescent="0.25"/>
    <row r="258" customFormat="1" x14ac:dyDescent="0.25"/>
    <row r="259" customFormat="1" x14ac:dyDescent="0.25"/>
    <row r="260" customFormat="1" x14ac:dyDescent="0.25"/>
    <row r="261" customFormat="1" x14ac:dyDescent="0.25"/>
    <row r="262" customFormat="1" x14ac:dyDescent="0.25"/>
    <row r="263" customFormat="1" x14ac:dyDescent="0.25"/>
    <row r="264" customFormat="1" x14ac:dyDescent="0.25"/>
    <row r="265" customFormat="1" x14ac:dyDescent="0.25"/>
    <row r="266" customFormat="1" x14ac:dyDescent="0.25"/>
    <row r="267" customFormat="1" x14ac:dyDescent="0.25"/>
    <row r="268" customFormat="1" x14ac:dyDescent="0.25"/>
    <row r="269" customFormat="1" x14ac:dyDescent="0.25"/>
    <row r="270" customFormat="1" x14ac:dyDescent="0.25"/>
    <row r="271" customFormat="1" x14ac:dyDescent="0.25"/>
    <row r="272" customFormat="1" x14ac:dyDescent="0.25"/>
    <row r="273" customFormat="1" x14ac:dyDescent="0.25"/>
    <row r="274" customFormat="1" x14ac:dyDescent="0.25"/>
    <row r="275" customFormat="1" x14ac:dyDescent="0.25"/>
    <row r="276" customFormat="1" x14ac:dyDescent="0.25"/>
    <row r="277" customFormat="1" x14ac:dyDescent="0.25"/>
    <row r="278" customFormat="1" x14ac:dyDescent="0.25"/>
    <row r="279" customFormat="1" x14ac:dyDescent="0.25"/>
    <row r="280" customFormat="1" x14ac:dyDescent="0.25"/>
    <row r="281" customFormat="1" x14ac:dyDescent="0.25"/>
    <row r="282" customFormat="1" x14ac:dyDescent="0.25"/>
    <row r="283" customFormat="1" x14ac:dyDescent="0.25"/>
    <row r="284" customFormat="1" x14ac:dyDescent="0.25"/>
    <row r="285" customFormat="1" x14ac:dyDescent="0.25"/>
    <row r="286" customFormat="1" x14ac:dyDescent="0.25"/>
    <row r="287" customFormat="1" x14ac:dyDescent="0.25"/>
    <row r="288" customFormat="1" x14ac:dyDescent="0.25"/>
    <row r="289" customFormat="1" x14ac:dyDescent="0.25"/>
    <row r="290" customFormat="1" x14ac:dyDescent="0.25"/>
    <row r="291" customFormat="1" x14ac:dyDescent="0.25"/>
    <row r="292" customFormat="1" x14ac:dyDescent="0.25"/>
    <row r="293" customFormat="1" x14ac:dyDescent="0.25"/>
    <row r="294" customFormat="1" x14ac:dyDescent="0.25"/>
    <row r="295" customFormat="1" x14ac:dyDescent="0.25"/>
    <row r="296" customFormat="1" x14ac:dyDescent="0.25"/>
    <row r="297" customFormat="1" x14ac:dyDescent="0.25"/>
    <row r="298" customFormat="1" x14ac:dyDescent="0.25"/>
    <row r="299" customFormat="1" x14ac:dyDescent="0.25"/>
    <row r="300" customFormat="1" x14ac:dyDescent="0.25"/>
    <row r="301" customFormat="1" x14ac:dyDescent="0.25"/>
    <row r="302" customFormat="1" x14ac:dyDescent="0.25"/>
    <row r="303" customFormat="1" x14ac:dyDescent="0.25"/>
    <row r="304" customFormat="1" x14ac:dyDescent="0.25"/>
    <row r="305" customFormat="1" x14ac:dyDescent="0.25"/>
    <row r="306" customFormat="1" x14ac:dyDescent="0.25"/>
    <row r="307" customFormat="1" x14ac:dyDescent="0.25"/>
    <row r="308" customFormat="1" x14ac:dyDescent="0.25"/>
    <row r="309" customFormat="1" x14ac:dyDescent="0.25"/>
    <row r="310" customFormat="1" x14ac:dyDescent="0.25"/>
    <row r="311" customFormat="1" x14ac:dyDescent="0.25"/>
    <row r="312" customFormat="1" x14ac:dyDescent="0.25"/>
    <row r="313" customFormat="1" x14ac:dyDescent="0.25"/>
    <row r="314" customFormat="1" x14ac:dyDescent="0.25"/>
    <row r="315" customFormat="1" x14ac:dyDescent="0.25"/>
    <row r="316" customFormat="1" x14ac:dyDescent="0.25"/>
    <row r="317" customFormat="1" x14ac:dyDescent="0.25"/>
    <row r="318" customFormat="1" x14ac:dyDescent="0.25"/>
    <row r="319" customFormat="1" x14ac:dyDescent="0.25"/>
    <row r="320" customFormat="1" x14ac:dyDescent="0.25"/>
    <row r="321" customFormat="1" x14ac:dyDescent="0.25"/>
    <row r="322" customFormat="1" x14ac:dyDescent="0.25"/>
    <row r="323" customFormat="1" x14ac:dyDescent="0.25"/>
    <row r="324" customFormat="1" x14ac:dyDescent="0.25"/>
    <row r="325" customFormat="1" x14ac:dyDescent="0.25"/>
    <row r="326" customFormat="1" x14ac:dyDescent="0.25"/>
    <row r="327" customFormat="1" x14ac:dyDescent="0.25"/>
    <row r="328" customFormat="1" x14ac:dyDescent="0.25"/>
    <row r="329" customFormat="1" x14ac:dyDescent="0.25"/>
    <row r="330" customFormat="1" x14ac:dyDescent="0.25"/>
    <row r="331" customFormat="1" x14ac:dyDescent="0.25"/>
    <row r="332" customFormat="1" x14ac:dyDescent="0.25"/>
    <row r="333" customFormat="1" x14ac:dyDescent="0.25"/>
    <row r="334" customFormat="1" x14ac:dyDescent="0.25"/>
    <row r="335" customFormat="1" x14ac:dyDescent="0.25"/>
    <row r="336" customFormat="1" x14ac:dyDescent="0.25"/>
    <row r="337" customFormat="1" x14ac:dyDescent="0.25"/>
    <row r="338" customFormat="1" x14ac:dyDescent="0.25"/>
    <row r="339" customFormat="1" x14ac:dyDescent="0.25"/>
    <row r="340" customFormat="1" x14ac:dyDescent="0.25"/>
    <row r="341" customFormat="1" x14ac:dyDescent="0.25"/>
    <row r="342" customFormat="1" x14ac:dyDescent="0.25"/>
    <row r="343" customFormat="1" x14ac:dyDescent="0.25"/>
    <row r="344" customFormat="1" x14ac:dyDescent="0.25"/>
    <row r="345" customFormat="1" x14ac:dyDescent="0.25"/>
    <row r="346" customFormat="1" x14ac:dyDescent="0.25"/>
    <row r="347" customFormat="1" x14ac:dyDescent="0.25"/>
    <row r="348" customFormat="1" x14ac:dyDescent="0.25"/>
    <row r="349" customFormat="1" x14ac:dyDescent="0.25"/>
    <row r="350" customFormat="1" x14ac:dyDescent="0.25"/>
    <row r="351" customFormat="1" x14ac:dyDescent="0.25"/>
    <row r="352" customFormat="1" x14ac:dyDescent="0.25"/>
    <row r="353" customFormat="1" x14ac:dyDescent="0.25"/>
    <row r="354" customFormat="1" x14ac:dyDescent="0.25"/>
    <row r="355" customFormat="1" x14ac:dyDescent="0.25"/>
    <row r="356" customFormat="1" x14ac:dyDescent="0.25"/>
    <row r="357" customFormat="1" x14ac:dyDescent="0.25"/>
    <row r="358" customFormat="1" x14ac:dyDescent="0.25"/>
    <row r="359" customFormat="1" x14ac:dyDescent="0.25"/>
    <row r="360" customFormat="1" x14ac:dyDescent="0.25"/>
    <row r="361" customFormat="1" x14ac:dyDescent="0.25"/>
    <row r="362" customFormat="1" x14ac:dyDescent="0.25"/>
    <row r="363" customFormat="1" x14ac:dyDescent="0.25"/>
    <row r="364" customFormat="1" x14ac:dyDescent="0.25"/>
    <row r="365" customFormat="1" x14ac:dyDescent="0.25"/>
    <row r="366" customFormat="1" x14ac:dyDescent="0.25"/>
    <row r="367" customFormat="1" x14ac:dyDescent="0.25"/>
    <row r="368" customFormat="1" x14ac:dyDescent="0.25"/>
    <row r="369" customFormat="1" x14ac:dyDescent="0.25"/>
    <row r="370" customFormat="1" x14ac:dyDescent="0.25"/>
    <row r="371" customFormat="1" x14ac:dyDescent="0.25"/>
    <row r="372" customFormat="1" x14ac:dyDescent="0.25"/>
    <row r="373" customFormat="1" x14ac:dyDescent="0.25"/>
    <row r="374" customFormat="1" x14ac:dyDescent="0.25"/>
    <row r="375" customFormat="1" x14ac:dyDescent="0.25"/>
    <row r="376" customFormat="1" x14ac:dyDescent="0.25"/>
    <row r="377" customFormat="1" x14ac:dyDescent="0.25"/>
    <row r="378" customFormat="1" x14ac:dyDescent="0.25"/>
    <row r="379" customFormat="1" x14ac:dyDescent="0.25"/>
    <row r="380" customFormat="1" x14ac:dyDescent="0.25"/>
    <row r="381" customFormat="1" x14ac:dyDescent="0.25"/>
    <row r="382" customFormat="1" x14ac:dyDescent="0.25"/>
    <row r="383" customFormat="1" x14ac:dyDescent="0.25"/>
    <row r="384" customFormat="1" x14ac:dyDescent="0.25"/>
    <row r="385" customFormat="1" x14ac:dyDescent="0.25"/>
    <row r="386" customFormat="1" x14ac:dyDescent="0.25"/>
    <row r="387" customFormat="1" x14ac:dyDescent="0.25"/>
    <row r="388" customFormat="1" x14ac:dyDescent="0.25"/>
    <row r="389" customFormat="1" x14ac:dyDescent="0.25"/>
    <row r="390" customFormat="1" x14ac:dyDescent="0.25"/>
    <row r="391" customFormat="1" x14ac:dyDescent="0.25"/>
    <row r="392" customFormat="1" x14ac:dyDescent="0.25"/>
    <row r="393" customFormat="1" x14ac:dyDescent="0.25"/>
    <row r="394" customFormat="1" x14ac:dyDescent="0.25"/>
    <row r="395" customFormat="1" x14ac:dyDescent="0.25"/>
    <row r="396" customFormat="1" x14ac:dyDescent="0.25"/>
    <row r="397" customFormat="1" x14ac:dyDescent="0.25"/>
    <row r="398" customFormat="1" x14ac:dyDescent="0.25"/>
    <row r="399" customFormat="1" x14ac:dyDescent="0.25"/>
    <row r="400" customFormat="1" x14ac:dyDescent="0.25"/>
    <row r="401" customFormat="1" x14ac:dyDescent="0.25"/>
    <row r="402" customFormat="1" x14ac:dyDescent="0.25"/>
    <row r="403" customFormat="1" x14ac:dyDescent="0.25"/>
    <row r="404" customFormat="1" x14ac:dyDescent="0.25"/>
    <row r="405" customFormat="1" x14ac:dyDescent="0.25"/>
    <row r="406" customFormat="1" x14ac:dyDescent="0.25"/>
    <row r="407" customFormat="1" x14ac:dyDescent="0.25"/>
    <row r="408" customFormat="1" x14ac:dyDescent="0.25"/>
    <row r="409" customFormat="1" x14ac:dyDescent="0.25"/>
    <row r="410" customFormat="1" x14ac:dyDescent="0.25"/>
    <row r="411" customFormat="1" x14ac:dyDescent="0.25"/>
    <row r="412" customFormat="1" x14ac:dyDescent="0.25"/>
    <row r="413" customFormat="1" x14ac:dyDescent="0.25"/>
    <row r="414" customFormat="1" x14ac:dyDescent="0.25"/>
    <row r="415" customFormat="1" x14ac:dyDescent="0.25"/>
    <row r="416" customFormat="1" x14ac:dyDescent="0.25"/>
    <row r="417" customFormat="1" x14ac:dyDescent="0.25"/>
    <row r="418" customFormat="1" x14ac:dyDescent="0.25"/>
    <row r="419" customFormat="1" x14ac:dyDescent="0.25"/>
    <row r="420" customFormat="1" x14ac:dyDescent="0.25"/>
    <row r="421" customFormat="1" x14ac:dyDescent="0.25"/>
    <row r="422" customFormat="1" x14ac:dyDescent="0.25"/>
    <row r="423" customFormat="1" x14ac:dyDescent="0.25"/>
    <row r="424" customFormat="1" x14ac:dyDescent="0.25"/>
    <row r="425" customFormat="1" x14ac:dyDescent="0.25"/>
    <row r="426" customFormat="1" x14ac:dyDescent="0.25"/>
    <row r="427" customFormat="1" x14ac:dyDescent="0.25"/>
    <row r="428" customFormat="1" x14ac:dyDescent="0.25"/>
    <row r="429" customFormat="1" x14ac:dyDescent="0.25"/>
    <row r="430" customFormat="1" x14ac:dyDescent="0.25"/>
    <row r="431" customFormat="1" x14ac:dyDescent="0.25"/>
    <row r="432" customFormat="1" x14ac:dyDescent="0.25"/>
    <row r="433" customFormat="1" x14ac:dyDescent="0.25"/>
    <row r="434" customFormat="1" x14ac:dyDescent="0.25"/>
    <row r="435" customFormat="1" x14ac:dyDescent="0.25"/>
    <row r="436" customFormat="1" x14ac:dyDescent="0.25"/>
    <row r="437" customFormat="1" x14ac:dyDescent="0.25"/>
    <row r="438" customFormat="1" x14ac:dyDescent="0.25"/>
    <row r="439" customFormat="1" x14ac:dyDescent="0.25"/>
    <row r="440" customFormat="1" x14ac:dyDescent="0.25"/>
    <row r="441" customFormat="1" x14ac:dyDescent="0.25"/>
    <row r="442" customFormat="1" x14ac:dyDescent="0.25"/>
    <row r="443" customFormat="1" x14ac:dyDescent="0.25"/>
    <row r="444" customFormat="1" x14ac:dyDescent="0.25"/>
    <row r="445" customFormat="1" x14ac:dyDescent="0.25"/>
    <row r="446" customFormat="1" x14ac:dyDescent="0.25"/>
    <row r="447" customFormat="1" x14ac:dyDescent="0.25"/>
    <row r="448" customFormat="1" x14ac:dyDescent="0.25"/>
    <row r="449" customFormat="1" x14ac:dyDescent="0.25"/>
    <row r="450" customFormat="1" x14ac:dyDescent="0.25"/>
    <row r="451" customFormat="1" x14ac:dyDescent="0.25"/>
    <row r="452" customFormat="1" x14ac:dyDescent="0.25"/>
    <row r="453" customFormat="1" x14ac:dyDescent="0.25"/>
    <row r="454" customFormat="1" x14ac:dyDescent="0.25"/>
    <row r="455" customFormat="1" x14ac:dyDescent="0.25"/>
    <row r="456" customFormat="1" x14ac:dyDescent="0.25"/>
    <row r="457" customFormat="1" x14ac:dyDescent="0.25"/>
    <row r="458" customFormat="1" x14ac:dyDescent="0.25"/>
    <row r="459" customFormat="1" x14ac:dyDescent="0.25"/>
    <row r="460" customFormat="1" x14ac:dyDescent="0.25"/>
    <row r="461" customFormat="1" x14ac:dyDescent="0.25"/>
    <row r="462" customFormat="1" x14ac:dyDescent="0.25"/>
    <row r="463" customFormat="1" x14ac:dyDescent="0.25"/>
    <row r="464" customFormat="1" x14ac:dyDescent="0.25"/>
    <row r="465" customFormat="1" x14ac:dyDescent="0.25"/>
    <row r="466" customFormat="1" x14ac:dyDescent="0.25"/>
    <row r="467" customFormat="1" x14ac:dyDescent="0.25"/>
    <row r="468" customFormat="1" x14ac:dyDescent="0.25"/>
    <row r="469" customFormat="1" x14ac:dyDescent="0.25"/>
    <row r="470" customFormat="1" x14ac:dyDescent="0.25"/>
    <row r="471" customFormat="1" x14ac:dyDescent="0.25"/>
    <row r="472" customFormat="1" x14ac:dyDescent="0.25"/>
    <row r="473" customFormat="1" x14ac:dyDescent="0.25"/>
    <row r="474" customFormat="1" x14ac:dyDescent="0.25"/>
    <row r="475" customFormat="1" x14ac:dyDescent="0.25"/>
    <row r="476" customFormat="1" x14ac:dyDescent="0.25"/>
    <row r="477" customFormat="1" x14ac:dyDescent="0.25"/>
    <row r="478" customFormat="1" x14ac:dyDescent="0.25"/>
    <row r="479" customFormat="1" x14ac:dyDescent="0.25"/>
    <row r="480" customFormat="1" x14ac:dyDescent="0.25"/>
    <row r="481" customFormat="1" x14ac:dyDescent="0.25"/>
    <row r="482" customFormat="1" x14ac:dyDescent="0.25"/>
    <row r="483" customFormat="1" x14ac:dyDescent="0.25"/>
    <row r="484" customFormat="1" x14ac:dyDescent="0.25"/>
    <row r="485" customFormat="1" x14ac:dyDescent="0.25"/>
    <row r="486" customFormat="1" x14ac:dyDescent="0.25"/>
    <row r="487" customFormat="1" x14ac:dyDescent="0.25"/>
    <row r="488" customFormat="1" x14ac:dyDescent="0.25"/>
    <row r="489" customFormat="1" x14ac:dyDescent="0.25"/>
    <row r="490" customFormat="1" x14ac:dyDescent="0.25"/>
    <row r="491" customFormat="1" x14ac:dyDescent="0.25"/>
    <row r="492" customFormat="1" x14ac:dyDescent="0.25"/>
    <row r="493" customFormat="1" x14ac:dyDescent="0.25"/>
    <row r="494" customFormat="1" x14ac:dyDescent="0.25"/>
    <row r="495" customFormat="1" x14ac:dyDescent="0.25"/>
    <row r="496" customFormat="1" x14ac:dyDescent="0.25"/>
    <row r="497" customFormat="1" x14ac:dyDescent="0.25"/>
    <row r="498" customFormat="1" x14ac:dyDescent="0.25"/>
    <row r="499" customFormat="1" x14ac:dyDescent="0.25"/>
    <row r="500" customFormat="1" x14ac:dyDescent="0.25"/>
    <row r="501" customFormat="1" x14ac:dyDescent="0.25"/>
    <row r="502" customFormat="1" x14ac:dyDescent="0.25"/>
    <row r="503" customFormat="1" x14ac:dyDescent="0.25"/>
    <row r="504" customFormat="1" x14ac:dyDescent="0.25"/>
    <row r="505" customFormat="1" x14ac:dyDescent="0.25"/>
    <row r="506" customFormat="1" x14ac:dyDescent="0.25"/>
    <row r="507" customFormat="1" x14ac:dyDescent="0.25"/>
    <row r="508" customFormat="1" x14ac:dyDescent="0.25"/>
    <row r="509" customFormat="1" x14ac:dyDescent="0.25"/>
    <row r="510" customFormat="1" x14ac:dyDescent="0.25"/>
    <row r="511" customFormat="1" x14ac:dyDescent="0.25"/>
    <row r="512" customFormat="1" x14ac:dyDescent="0.25"/>
    <row r="513" customFormat="1" x14ac:dyDescent="0.25"/>
    <row r="514" customFormat="1" x14ac:dyDescent="0.25"/>
    <row r="515" customFormat="1" x14ac:dyDescent="0.25"/>
    <row r="516" customFormat="1" x14ac:dyDescent="0.25"/>
    <row r="517" customFormat="1" x14ac:dyDescent="0.25"/>
    <row r="518" customFormat="1" x14ac:dyDescent="0.25"/>
    <row r="519" customFormat="1" x14ac:dyDescent="0.25"/>
    <row r="520" customFormat="1" x14ac:dyDescent="0.25"/>
    <row r="521" customFormat="1" x14ac:dyDescent="0.25"/>
    <row r="522" customFormat="1" x14ac:dyDescent="0.25"/>
    <row r="523" customFormat="1" x14ac:dyDescent="0.25"/>
    <row r="524" customFormat="1" x14ac:dyDescent="0.25"/>
    <row r="525" customFormat="1" x14ac:dyDescent="0.25"/>
    <row r="526" customFormat="1" x14ac:dyDescent="0.25"/>
    <row r="527" customFormat="1" x14ac:dyDescent="0.25"/>
    <row r="528" customFormat="1" x14ac:dyDescent="0.25"/>
    <row r="529" customFormat="1" x14ac:dyDescent="0.25"/>
    <row r="530" customFormat="1" x14ac:dyDescent="0.25"/>
    <row r="531" customFormat="1" x14ac:dyDescent="0.25"/>
    <row r="532" customFormat="1" x14ac:dyDescent="0.25"/>
    <row r="533" customFormat="1" x14ac:dyDescent="0.25"/>
    <row r="534" customFormat="1" x14ac:dyDescent="0.25"/>
    <row r="535" customFormat="1" x14ac:dyDescent="0.25"/>
    <row r="536" customFormat="1" x14ac:dyDescent="0.25"/>
    <row r="537" customFormat="1" x14ac:dyDescent="0.25"/>
    <row r="538" customFormat="1" x14ac:dyDescent="0.25"/>
    <row r="539" customFormat="1" x14ac:dyDescent="0.25"/>
    <row r="540" customFormat="1" x14ac:dyDescent="0.25"/>
    <row r="541" customFormat="1" x14ac:dyDescent="0.25"/>
    <row r="542" customFormat="1" x14ac:dyDescent="0.25"/>
    <row r="543" customFormat="1" x14ac:dyDescent="0.25"/>
    <row r="544" customFormat="1" x14ac:dyDescent="0.25"/>
    <row r="545" customFormat="1" x14ac:dyDescent="0.25"/>
    <row r="546" customFormat="1" x14ac:dyDescent="0.25"/>
    <row r="547" customFormat="1" x14ac:dyDescent="0.25"/>
    <row r="548" customFormat="1" x14ac:dyDescent="0.25"/>
    <row r="549" customFormat="1" x14ac:dyDescent="0.25"/>
    <row r="550" customFormat="1" x14ac:dyDescent="0.25"/>
    <row r="551" customFormat="1" x14ac:dyDescent="0.25"/>
    <row r="552" customFormat="1" x14ac:dyDescent="0.25"/>
    <row r="553" customFormat="1" x14ac:dyDescent="0.25"/>
    <row r="554" customFormat="1" x14ac:dyDescent="0.25"/>
    <row r="555" customFormat="1" x14ac:dyDescent="0.25"/>
    <row r="556" customFormat="1" x14ac:dyDescent="0.25"/>
    <row r="557" customFormat="1" x14ac:dyDescent="0.25"/>
    <row r="558" customFormat="1" x14ac:dyDescent="0.25"/>
    <row r="559" customFormat="1" x14ac:dyDescent="0.25"/>
    <row r="560" customFormat="1" x14ac:dyDescent="0.25"/>
    <row r="561" customFormat="1" x14ac:dyDescent="0.25"/>
    <row r="562" customFormat="1" x14ac:dyDescent="0.25"/>
    <row r="563" customFormat="1" x14ac:dyDescent="0.25"/>
    <row r="564" customFormat="1" x14ac:dyDescent="0.25"/>
    <row r="565" customFormat="1" x14ac:dyDescent="0.25"/>
    <row r="566" customFormat="1" x14ac:dyDescent="0.25"/>
    <row r="567" customFormat="1" x14ac:dyDescent="0.25"/>
    <row r="568" customFormat="1" x14ac:dyDescent="0.25"/>
    <row r="569" customFormat="1" x14ac:dyDescent="0.25"/>
    <row r="570" customFormat="1" x14ac:dyDescent="0.25"/>
    <row r="571" customFormat="1" x14ac:dyDescent="0.25"/>
    <row r="572" customFormat="1" x14ac:dyDescent="0.25"/>
    <row r="573" customFormat="1" x14ac:dyDescent="0.25"/>
    <row r="574" customFormat="1" x14ac:dyDescent="0.25"/>
    <row r="575" customFormat="1" x14ac:dyDescent="0.25"/>
    <row r="576" customFormat="1" x14ac:dyDescent="0.25"/>
    <row r="577" customFormat="1" x14ac:dyDescent="0.25"/>
    <row r="578" customFormat="1" x14ac:dyDescent="0.25"/>
    <row r="579" customFormat="1" x14ac:dyDescent="0.25"/>
    <row r="580" customFormat="1" x14ac:dyDescent="0.25"/>
    <row r="581" customFormat="1" x14ac:dyDescent="0.25"/>
    <row r="582" customFormat="1" x14ac:dyDescent="0.25"/>
    <row r="583" customFormat="1" x14ac:dyDescent="0.25"/>
    <row r="584" customFormat="1" x14ac:dyDescent="0.25"/>
    <row r="585" customFormat="1" x14ac:dyDescent="0.25"/>
    <row r="586" customFormat="1" x14ac:dyDescent="0.25"/>
    <row r="587" customFormat="1" x14ac:dyDescent="0.25"/>
    <row r="588" customFormat="1" x14ac:dyDescent="0.25"/>
    <row r="589" customFormat="1" x14ac:dyDescent="0.25"/>
    <row r="590" customFormat="1" x14ac:dyDescent="0.25"/>
    <row r="591" customFormat="1" x14ac:dyDescent="0.25"/>
    <row r="592" customFormat="1" x14ac:dyDescent="0.25"/>
    <row r="593" customFormat="1" x14ac:dyDescent="0.25"/>
    <row r="594" customFormat="1" x14ac:dyDescent="0.25"/>
    <row r="595" customFormat="1" x14ac:dyDescent="0.25"/>
    <row r="596" customFormat="1" x14ac:dyDescent="0.25"/>
    <row r="597" customFormat="1" x14ac:dyDescent="0.25"/>
    <row r="598" customFormat="1" x14ac:dyDescent="0.25"/>
    <row r="599" customFormat="1" x14ac:dyDescent="0.25"/>
    <row r="600" customFormat="1" x14ac:dyDescent="0.25"/>
    <row r="601" customFormat="1" x14ac:dyDescent="0.25"/>
    <row r="602" customFormat="1" x14ac:dyDescent="0.25"/>
    <row r="603" customFormat="1" x14ac:dyDescent="0.25"/>
    <row r="604" customFormat="1" x14ac:dyDescent="0.25"/>
    <row r="605" customFormat="1" x14ac:dyDescent="0.25"/>
    <row r="606" customFormat="1" x14ac:dyDescent="0.25"/>
    <row r="607" customFormat="1" x14ac:dyDescent="0.25"/>
    <row r="608" customFormat="1" x14ac:dyDescent="0.25"/>
    <row r="609" customFormat="1" x14ac:dyDescent="0.25"/>
    <row r="610" customFormat="1" x14ac:dyDescent="0.25"/>
    <row r="611" customFormat="1" x14ac:dyDescent="0.25"/>
    <row r="612" customFormat="1" x14ac:dyDescent="0.25"/>
    <row r="613" customFormat="1" x14ac:dyDescent="0.25"/>
    <row r="614" customFormat="1" x14ac:dyDescent="0.25"/>
    <row r="615" customFormat="1" x14ac:dyDescent="0.25"/>
    <row r="616" customFormat="1" x14ac:dyDescent="0.25"/>
    <row r="617" customFormat="1" x14ac:dyDescent="0.25"/>
    <row r="618" customFormat="1" x14ac:dyDescent="0.25"/>
    <row r="619" customFormat="1" x14ac:dyDescent="0.25"/>
    <row r="620" customFormat="1" x14ac:dyDescent="0.25"/>
    <row r="621" customFormat="1" x14ac:dyDescent="0.25"/>
    <row r="622" customFormat="1" x14ac:dyDescent="0.25"/>
    <row r="623" customFormat="1" x14ac:dyDescent="0.25"/>
    <row r="624" customFormat="1" x14ac:dyDescent="0.25"/>
    <row r="625" customFormat="1" x14ac:dyDescent="0.25"/>
    <row r="626" customFormat="1" x14ac:dyDescent="0.25"/>
    <row r="627" customFormat="1" x14ac:dyDescent="0.25"/>
    <row r="628" customFormat="1" x14ac:dyDescent="0.25"/>
    <row r="629" customFormat="1" x14ac:dyDescent="0.25"/>
    <row r="630" customFormat="1" x14ac:dyDescent="0.25"/>
    <row r="631" customFormat="1" x14ac:dyDescent="0.25"/>
    <row r="632" customFormat="1" x14ac:dyDescent="0.25"/>
    <row r="633" customFormat="1" x14ac:dyDescent="0.25"/>
    <row r="634" customFormat="1" x14ac:dyDescent="0.25"/>
    <row r="635" customFormat="1" x14ac:dyDescent="0.25"/>
    <row r="636" customFormat="1" x14ac:dyDescent="0.25"/>
    <row r="637" customFormat="1" x14ac:dyDescent="0.25"/>
    <row r="638" customFormat="1" x14ac:dyDescent="0.25"/>
    <row r="639" customFormat="1" x14ac:dyDescent="0.25"/>
    <row r="640" customFormat="1" x14ac:dyDescent="0.25"/>
    <row r="641" customFormat="1" x14ac:dyDescent="0.25"/>
    <row r="642" customFormat="1" x14ac:dyDescent="0.25"/>
    <row r="643" customFormat="1" x14ac:dyDescent="0.25"/>
    <row r="644" customFormat="1" x14ac:dyDescent="0.25"/>
    <row r="645" customFormat="1" x14ac:dyDescent="0.25"/>
    <row r="646" customFormat="1" x14ac:dyDescent="0.25"/>
    <row r="647" customFormat="1" x14ac:dyDescent="0.25"/>
    <row r="648" customFormat="1" x14ac:dyDescent="0.25"/>
    <row r="649" customFormat="1" x14ac:dyDescent="0.25"/>
    <row r="650" customFormat="1" x14ac:dyDescent="0.25"/>
    <row r="651" customFormat="1" x14ac:dyDescent="0.25"/>
    <row r="652" customFormat="1" x14ac:dyDescent="0.25"/>
    <row r="653" customFormat="1" x14ac:dyDescent="0.25"/>
    <row r="654" customFormat="1" x14ac:dyDescent="0.25"/>
    <row r="655" customFormat="1" x14ac:dyDescent="0.25"/>
    <row r="656" customFormat="1" x14ac:dyDescent="0.25"/>
    <row r="657" customFormat="1" x14ac:dyDescent="0.25"/>
    <row r="658" customFormat="1" x14ac:dyDescent="0.25"/>
    <row r="659" customFormat="1" x14ac:dyDescent="0.25"/>
    <row r="660" customFormat="1" x14ac:dyDescent="0.25"/>
    <row r="661" customFormat="1" x14ac:dyDescent="0.25"/>
    <row r="662" customFormat="1" x14ac:dyDescent="0.25"/>
    <row r="663" customFormat="1" x14ac:dyDescent="0.25"/>
    <row r="664" customFormat="1" x14ac:dyDescent="0.25"/>
    <row r="665" customFormat="1" x14ac:dyDescent="0.25"/>
    <row r="666" customFormat="1" x14ac:dyDescent="0.25"/>
    <row r="667" customFormat="1" x14ac:dyDescent="0.25"/>
    <row r="668" customFormat="1" x14ac:dyDescent="0.25"/>
    <row r="669" customFormat="1" x14ac:dyDescent="0.25"/>
    <row r="670" customFormat="1" x14ac:dyDescent="0.25"/>
    <row r="671" customFormat="1" x14ac:dyDescent="0.25"/>
    <row r="672" customFormat="1" x14ac:dyDescent="0.25"/>
    <row r="673" customFormat="1" x14ac:dyDescent="0.25"/>
    <row r="674" customFormat="1" x14ac:dyDescent="0.25"/>
    <row r="675" customFormat="1" x14ac:dyDescent="0.25"/>
    <row r="676" customFormat="1" x14ac:dyDescent="0.25"/>
    <row r="677" customFormat="1" x14ac:dyDescent="0.25"/>
    <row r="678" customFormat="1" x14ac:dyDescent="0.25"/>
    <row r="679" customFormat="1" x14ac:dyDescent="0.25"/>
    <row r="680" customFormat="1" x14ac:dyDescent="0.25"/>
    <row r="681" customFormat="1" x14ac:dyDescent="0.25"/>
    <row r="682" customFormat="1" x14ac:dyDescent="0.25"/>
    <row r="683" customFormat="1" x14ac:dyDescent="0.25"/>
    <row r="684" customFormat="1" x14ac:dyDescent="0.25"/>
    <row r="685" customFormat="1" x14ac:dyDescent="0.25"/>
    <row r="686" customFormat="1" x14ac:dyDescent="0.25"/>
    <row r="687" customFormat="1" x14ac:dyDescent="0.25"/>
    <row r="688" customFormat="1" x14ac:dyDescent="0.25"/>
    <row r="689" customFormat="1" x14ac:dyDescent="0.25"/>
    <row r="690" customFormat="1" x14ac:dyDescent="0.25"/>
    <row r="691" customFormat="1" x14ac:dyDescent="0.25"/>
    <row r="692" customFormat="1" x14ac:dyDescent="0.25"/>
    <row r="693" customFormat="1" x14ac:dyDescent="0.25"/>
    <row r="694" customFormat="1" x14ac:dyDescent="0.25"/>
    <row r="695" customFormat="1" x14ac:dyDescent="0.25"/>
    <row r="696" customFormat="1" x14ac:dyDescent="0.25"/>
    <row r="697" customFormat="1" x14ac:dyDescent="0.25"/>
    <row r="698" customFormat="1" x14ac:dyDescent="0.25"/>
    <row r="699" customFormat="1" x14ac:dyDescent="0.25"/>
    <row r="700" customFormat="1" x14ac:dyDescent="0.25"/>
    <row r="701" customFormat="1" x14ac:dyDescent="0.25"/>
    <row r="702" customFormat="1" x14ac:dyDescent="0.25"/>
    <row r="703" customFormat="1" x14ac:dyDescent="0.25"/>
    <row r="704" customFormat="1" x14ac:dyDescent="0.25"/>
    <row r="705" customFormat="1" x14ac:dyDescent="0.25"/>
    <row r="706" customFormat="1" x14ac:dyDescent="0.25"/>
    <row r="707" customFormat="1" x14ac:dyDescent="0.25"/>
    <row r="708" customFormat="1" x14ac:dyDescent="0.25"/>
    <row r="709" customFormat="1" x14ac:dyDescent="0.25"/>
    <row r="710" customFormat="1" x14ac:dyDescent="0.25"/>
    <row r="711" customFormat="1" x14ac:dyDescent="0.25"/>
    <row r="712" customFormat="1" x14ac:dyDescent="0.25"/>
    <row r="713" customFormat="1" x14ac:dyDescent="0.25"/>
    <row r="714" customFormat="1" x14ac:dyDescent="0.25"/>
    <row r="715" customFormat="1" x14ac:dyDescent="0.25"/>
    <row r="716" customFormat="1" x14ac:dyDescent="0.25"/>
    <row r="717" customFormat="1" x14ac:dyDescent="0.25"/>
    <row r="718" customFormat="1" x14ac:dyDescent="0.25"/>
    <row r="719" customFormat="1" x14ac:dyDescent="0.25"/>
    <row r="720" customFormat="1" x14ac:dyDescent="0.25"/>
    <row r="721" customFormat="1" x14ac:dyDescent="0.25"/>
    <row r="722" customFormat="1" x14ac:dyDescent="0.25"/>
    <row r="723" customFormat="1" x14ac:dyDescent="0.25"/>
    <row r="724" customFormat="1" x14ac:dyDescent="0.25"/>
    <row r="725" customFormat="1" x14ac:dyDescent="0.25"/>
    <row r="726" customFormat="1" x14ac:dyDescent="0.25"/>
    <row r="727" customFormat="1" x14ac:dyDescent="0.25"/>
    <row r="728" customFormat="1" x14ac:dyDescent="0.25"/>
    <row r="729" customFormat="1" x14ac:dyDescent="0.25"/>
    <row r="730" customFormat="1" x14ac:dyDescent="0.25"/>
    <row r="731" customFormat="1" x14ac:dyDescent="0.25"/>
    <row r="732" customFormat="1" x14ac:dyDescent="0.25"/>
    <row r="733" customFormat="1" x14ac:dyDescent="0.25"/>
    <row r="734" customFormat="1" x14ac:dyDescent="0.25"/>
    <row r="735" customFormat="1" x14ac:dyDescent="0.25"/>
    <row r="736" customFormat="1" x14ac:dyDescent="0.25"/>
    <row r="737" customFormat="1" x14ac:dyDescent="0.25"/>
    <row r="738" customFormat="1" x14ac:dyDescent="0.25"/>
    <row r="739" customFormat="1" x14ac:dyDescent="0.25"/>
    <row r="740" customFormat="1" x14ac:dyDescent="0.25"/>
    <row r="741" customFormat="1" x14ac:dyDescent="0.25"/>
    <row r="742" customFormat="1" x14ac:dyDescent="0.25"/>
    <row r="743" customFormat="1" x14ac:dyDescent="0.25"/>
    <row r="744" customFormat="1" x14ac:dyDescent="0.25"/>
    <row r="745" customFormat="1" x14ac:dyDescent="0.25"/>
    <row r="746" customFormat="1" x14ac:dyDescent="0.25"/>
    <row r="747" customFormat="1" x14ac:dyDescent="0.25"/>
    <row r="748" customFormat="1" x14ac:dyDescent="0.25"/>
    <row r="749" customFormat="1" x14ac:dyDescent="0.25"/>
    <row r="750" customFormat="1" x14ac:dyDescent="0.25"/>
    <row r="751" customFormat="1" x14ac:dyDescent="0.25"/>
    <row r="752" customFormat="1" x14ac:dyDescent="0.25"/>
    <row r="753" customFormat="1" x14ac:dyDescent="0.25"/>
    <row r="754" customFormat="1" x14ac:dyDescent="0.25"/>
    <row r="755" customFormat="1" x14ac:dyDescent="0.25"/>
    <row r="756" customFormat="1" x14ac:dyDescent="0.25"/>
    <row r="757" customFormat="1" x14ac:dyDescent="0.25"/>
    <row r="758" customFormat="1" x14ac:dyDescent="0.25"/>
    <row r="759" customFormat="1" x14ac:dyDescent="0.25"/>
    <row r="760" customFormat="1" x14ac:dyDescent="0.25"/>
    <row r="761" customFormat="1" x14ac:dyDescent="0.25"/>
    <row r="762" customFormat="1" x14ac:dyDescent="0.25"/>
    <row r="763" customFormat="1" x14ac:dyDescent="0.25"/>
    <row r="764" customFormat="1" x14ac:dyDescent="0.25"/>
    <row r="765" customFormat="1" x14ac:dyDescent="0.25"/>
    <row r="766" customFormat="1" x14ac:dyDescent="0.25"/>
    <row r="767" customFormat="1" x14ac:dyDescent="0.25"/>
    <row r="768" customFormat="1" x14ac:dyDescent="0.25"/>
    <row r="769" customFormat="1" x14ac:dyDescent="0.25"/>
    <row r="770" customFormat="1" x14ac:dyDescent="0.25"/>
    <row r="771" customFormat="1" x14ac:dyDescent="0.25"/>
    <row r="772" customFormat="1" x14ac:dyDescent="0.25"/>
    <row r="773" customFormat="1" x14ac:dyDescent="0.25"/>
    <row r="774" customFormat="1" x14ac:dyDescent="0.25"/>
    <row r="775" customFormat="1" x14ac:dyDescent="0.25"/>
    <row r="776" customFormat="1" x14ac:dyDescent="0.25"/>
    <row r="777" customFormat="1" x14ac:dyDescent="0.25"/>
    <row r="778" customFormat="1" x14ac:dyDescent="0.25"/>
    <row r="779" customFormat="1" x14ac:dyDescent="0.25"/>
    <row r="780" customFormat="1" x14ac:dyDescent="0.25"/>
    <row r="781" customFormat="1" x14ac:dyDescent="0.25"/>
    <row r="782" customFormat="1" x14ac:dyDescent="0.25"/>
    <row r="783" customFormat="1" x14ac:dyDescent="0.25"/>
    <row r="784" customFormat="1" x14ac:dyDescent="0.25"/>
    <row r="785" customFormat="1" x14ac:dyDescent="0.25"/>
    <row r="786" customFormat="1" x14ac:dyDescent="0.25"/>
    <row r="787" customFormat="1" x14ac:dyDescent="0.25"/>
    <row r="788" customFormat="1" x14ac:dyDescent="0.25"/>
    <row r="789" customFormat="1" x14ac:dyDescent="0.25"/>
    <row r="790" customFormat="1" x14ac:dyDescent="0.25"/>
    <row r="791" customFormat="1" x14ac:dyDescent="0.25"/>
    <row r="792" customFormat="1" x14ac:dyDescent="0.25"/>
    <row r="793" customFormat="1" x14ac:dyDescent="0.25"/>
    <row r="794" customFormat="1" x14ac:dyDescent="0.25"/>
    <row r="795" customFormat="1" x14ac:dyDescent="0.25"/>
    <row r="796" customFormat="1" x14ac:dyDescent="0.25"/>
    <row r="797" customFormat="1" x14ac:dyDescent="0.25"/>
    <row r="798" customFormat="1" x14ac:dyDescent="0.25"/>
    <row r="799" customFormat="1" x14ac:dyDescent="0.25"/>
    <row r="800" customFormat="1" x14ac:dyDescent="0.25"/>
    <row r="801" customFormat="1" x14ac:dyDescent="0.25"/>
    <row r="802" customFormat="1" x14ac:dyDescent="0.25"/>
    <row r="803" customFormat="1" x14ac:dyDescent="0.25"/>
    <row r="804" customFormat="1" x14ac:dyDescent="0.25"/>
    <row r="805" customFormat="1" x14ac:dyDescent="0.25"/>
    <row r="806" customFormat="1" x14ac:dyDescent="0.25"/>
    <row r="807" customFormat="1" x14ac:dyDescent="0.25"/>
    <row r="808" customFormat="1" x14ac:dyDescent="0.25"/>
    <row r="809" customFormat="1" x14ac:dyDescent="0.25"/>
    <row r="810" customFormat="1" x14ac:dyDescent="0.25"/>
    <row r="811" customFormat="1" x14ac:dyDescent="0.25"/>
    <row r="812" customFormat="1" x14ac:dyDescent="0.25"/>
    <row r="813" customFormat="1" x14ac:dyDescent="0.25"/>
    <row r="814" customFormat="1" x14ac:dyDescent="0.25"/>
    <row r="815" customFormat="1" x14ac:dyDescent="0.25"/>
    <row r="816" customFormat="1" x14ac:dyDescent="0.25"/>
    <row r="817" customFormat="1" x14ac:dyDescent="0.25"/>
    <row r="818" customFormat="1" x14ac:dyDescent="0.25"/>
    <row r="819" customFormat="1" x14ac:dyDescent="0.25"/>
    <row r="820" customFormat="1" x14ac:dyDescent="0.25"/>
    <row r="821" customFormat="1" x14ac:dyDescent="0.25"/>
    <row r="822" customFormat="1" x14ac:dyDescent="0.25"/>
    <row r="823" customFormat="1" x14ac:dyDescent="0.25"/>
    <row r="824" customFormat="1" x14ac:dyDescent="0.25"/>
    <row r="825" customFormat="1" x14ac:dyDescent="0.25"/>
    <row r="826" customFormat="1" x14ac:dyDescent="0.25"/>
    <row r="827" customFormat="1" x14ac:dyDescent="0.25"/>
    <row r="828" customFormat="1" x14ac:dyDescent="0.25"/>
    <row r="829" customFormat="1" x14ac:dyDescent="0.25"/>
    <row r="830" customFormat="1" x14ac:dyDescent="0.25"/>
    <row r="831" customFormat="1" x14ac:dyDescent="0.25"/>
    <row r="832" customFormat="1" x14ac:dyDescent="0.25"/>
    <row r="833" customFormat="1" x14ac:dyDescent="0.25"/>
    <row r="834" customFormat="1" x14ac:dyDescent="0.25"/>
    <row r="835" customFormat="1" x14ac:dyDescent="0.25"/>
    <row r="836" customFormat="1" x14ac:dyDescent="0.25"/>
    <row r="837" customFormat="1" x14ac:dyDescent="0.25"/>
    <row r="838" customFormat="1" x14ac:dyDescent="0.25"/>
    <row r="839" customFormat="1" x14ac:dyDescent="0.25"/>
    <row r="840" customFormat="1" x14ac:dyDescent="0.25"/>
    <row r="841" customFormat="1" x14ac:dyDescent="0.25"/>
    <row r="842" customFormat="1" x14ac:dyDescent="0.25"/>
    <row r="843" customFormat="1" x14ac:dyDescent="0.25"/>
    <row r="844" customFormat="1" x14ac:dyDescent="0.25"/>
    <row r="845" customFormat="1" x14ac:dyDescent="0.25"/>
    <row r="846" customFormat="1" x14ac:dyDescent="0.25"/>
    <row r="847" customFormat="1" x14ac:dyDescent="0.25"/>
    <row r="848" customFormat="1" x14ac:dyDescent="0.25"/>
    <row r="849" customFormat="1" x14ac:dyDescent="0.25"/>
    <row r="850" customFormat="1" x14ac:dyDescent="0.25"/>
    <row r="851" customFormat="1" x14ac:dyDescent="0.25"/>
    <row r="852" customFormat="1" x14ac:dyDescent="0.25"/>
    <row r="853" customFormat="1" x14ac:dyDescent="0.25"/>
    <row r="854" customFormat="1" x14ac:dyDescent="0.25"/>
    <row r="855" customFormat="1" x14ac:dyDescent="0.25"/>
    <row r="856" customFormat="1" x14ac:dyDescent="0.25"/>
    <row r="857" customFormat="1" x14ac:dyDescent="0.25"/>
    <row r="858" customFormat="1" x14ac:dyDescent="0.25"/>
    <row r="859" customFormat="1" x14ac:dyDescent="0.25"/>
    <row r="860" customFormat="1" x14ac:dyDescent="0.25"/>
    <row r="861" customFormat="1" x14ac:dyDescent="0.25"/>
    <row r="862" customFormat="1" x14ac:dyDescent="0.25"/>
    <row r="863" customFormat="1" x14ac:dyDescent="0.25"/>
    <row r="864" customFormat="1" x14ac:dyDescent="0.25"/>
    <row r="865" customFormat="1" x14ac:dyDescent="0.25"/>
    <row r="866" customFormat="1" x14ac:dyDescent="0.25"/>
    <row r="867" customFormat="1" x14ac:dyDescent="0.25"/>
    <row r="868" customFormat="1" x14ac:dyDescent="0.25"/>
    <row r="869" customFormat="1" x14ac:dyDescent="0.25"/>
    <row r="870" customFormat="1" x14ac:dyDescent="0.25"/>
    <row r="871" customFormat="1" x14ac:dyDescent="0.25"/>
    <row r="872" customFormat="1" x14ac:dyDescent="0.25"/>
    <row r="873" customFormat="1" x14ac:dyDescent="0.25"/>
    <row r="874" customFormat="1" x14ac:dyDescent="0.25"/>
    <row r="875" customFormat="1" x14ac:dyDescent="0.25"/>
    <row r="876" customFormat="1" x14ac:dyDescent="0.25"/>
    <row r="877" customFormat="1" x14ac:dyDescent="0.25"/>
    <row r="878" customFormat="1" x14ac:dyDescent="0.25"/>
    <row r="879" customFormat="1" x14ac:dyDescent="0.25"/>
    <row r="880" customFormat="1" x14ac:dyDescent="0.25"/>
    <row r="881" customFormat="1" x14ac:dyDescent="0.25"/>
    <row r="882" customFormat="1" x14ac:dyDescent="0.25"/>
    <row r="883" customFormat="1" x14ac:dyDescent="0.25"/>
    <row r="884" customFormat="1" x14ac:dyDescent="0.25"/>
    <row r="885" customFormat="1" x14ac:dyDescent="0.25"/>
    <row r="886" customFormat="1" x14ac:dyDescent="0.25"/>
    <row r="887" customFormat="1" x14ac:dyDescent="0.25"/>
    <row r="888" customFormat="1" x14ac:dyDescent="0.25"/>
    <row r="889" customFormat="1" x14ac:dyDescent="0.25"/>
    <row r="890" customFormat="1" x14ac:dyDescent="0.25"/>
    <row r="891" customFormat="1" x14ac:dyDescent="0.25"/>
    <row r="892" customFormat="1" x14ac:dyDescent="0.25"/>
    <row r="893" customFormat="1" x14ac:dyDescent="0.25"/>
    <row r="894" customFormat="1" x14ac:dyDescent="0.25"/>
    <row r="895" customFormat="1" x14ac:dyDescent="0.25"/>
    <row r="896" customFormat="1" x14ac:dyDescent="0.25"/>
    <row r="897" customFormat="1" x14ac:dyDescent="0.25"/>
    <row r="898" customFormat="1" x14ac:dyDescent="0.25"/>
    <row r="899" customFormat="1" x14ac:dyDescent="0.25"/>
    <row r="900" customFormat="1" x14ac:dyDescent="0.25"/>
    <row r="901" customFormat="1" x14ac:dyDescent="0.25"/>
    <row r="902" customFormat="1" x14ac:dyDescent="0.25"/>
    <row r="903" customFormat="1" x14ac:dyDescent="0.25"/>
    <row r="904" customFormat="1" x14ac:dyDescent="0.25"/>
    <row r="905" customFormat="1" x14ac:dyDescent="0.25"/>
    <row r="906" customFormat="1" x14ac:dyDescent="0.25"/>
    <row r="907" customFormat="1" x14ac:dyDescent="0.25"/>
    <row r="908" customFormat="1" x14ac:dyDescent="0.25"/>
    <row r="909" customFormat="1" x14ac:dyDescent="0.25"/>
    <row r="910" customFormat="1" x14ac:dyDescent="0.25"/>
    <row r="911" customFormat="1" x14ac:dyDescent="0.25"/>
    <row r="912" customFormat="1" x14ac:dyDescent="0.25"/>
    <row r="913" customFormat="1" x14ac:dyDescent="0.25"/>
    <row r="914" customFormat="1" x14ac:dyDescent="0.25"/>
    <row r="915" customFormat="1" x14ac:dyDescent="0.25"/>
    <row r="916" customFormat="1" x14ac:dyDescent="0.25"/>
    <row r="917" customFormat="1" x14ac:dyDescent="0.25"/>
    <row r="918" customFormat="1" x14ac:dyDescent="0.25"/>
    <row r="919" customFormat="1" x14ac:dyDescent="0.25"/>
    <row r="920" customFormat="1" x14ac:dyDescent="0.25"/>
    <row r="921" customFormat="1" x14ac:dyDescent="0.25"/>
    <row r="922" customFormat="1" x14ac:dyDescent="0.25"/>
    <row r="923" customFormat="1" x14ac:dyDescent="0.25"/>
    <row r="924" customFormat="1" x14ac:dyDescent="0.25"/>
    <row r="925" customFormat="1" x14ac:dyDescent="0.25"/>
    <row r="926" customFormat="1" x14ac:dyDescent="0.25"/>
    <row r="927" customFormat="1" x14ac:dyDescent="0.25"/>
    <row r="928" customFormat="1" x14ac:dyDescent="0.25"/>
    <row r="929" customFormat="1" x14ac:dyDescent="0.25"/>
    <row r="930" customFormat="1" x14ac:dyDescent="0.25"/>
    <row r="931" customFormat="1" x14ac:dyDescent="0.25"/>
    <row r="932" customFormat="1" x14ac:dyDescent="0.25"/>
    <row r="933" customFormat="1" x14ac:dyDescent="0.25"/>
    <row r="934" customFormat="1" x14ac:dyDescent="0.25"/>
    <row r="935" customFormat="1" x14ac:dyDescent="0.25"/>
    <row r="936" customFormat="1" x14ac:dyDescent="0.25"/>
    <row r="937" customFormat="1" x14ac:dyDescent="0.25"/>
    <row r="938" customFormat="1" x14ac:dyDescent="0.25"/>
    <row r="939" customFormat="1" x14ac:dyDescent="0.25"/>
    <row r="940" customFormat="1" x14ac:dyDescent="0.25"/>
    <row r="941" customFormat="1" x14ac:dyDescent="0.25"/>
    <row r="942" customFormat="1" x14ac:dyDescent="0.25"/>
    <row r="943" customFormat="1" x14ac:dyDescent="0.25"/>
    <row r="944" customFormat="1" x14ac:dyDescent="0.25"/>
    <row r="945" customFormat="1" x14ac:dyDescent="0.25"/>
    <row r="946" customForma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row r="994" customFormat="1" x14ac:dyDescent="0.25"/>
    <row r="995" customFormat="1" x14ac:dyDescent="0.25"/>
    <row r="996" customFormat="1" x14ac:dyDescent="0.25"/>
    <row r="997" customFormat="1" x14ac:dyDescent="0.25"/>
    <row r="998" customFormat="1" x14ac:dyDescent="0.25"/>
    <row r="999" customFormat="1" x14ac:dyDescent="0.25"/>
    <row r="1000" customFormat="1" x14ac:dyDescent="0.25"/>
    <row r="1001" customFormat="1" x14ac:dyDescent="0.25"/>
    <row r="1002" customFormat="1" x14ac:dyDescent="0.25"/>
    <row r="1003" customFormat="1" x14ac:dyDescent="0.25"/>
    <row r="1004" customFormat="1" x14ac:dyDescent="0.25"/>
    <row r="1005" customFormat="1" x14ac:dyDescent="0.25"/>
    <row r="1006" customFormat="1" x14ac:dyDescent="0.25"/>
    <row r="1007" customFormat="1" x14ac:dyDescent="0.25"/>
    <row r="1008" customFormat="1" x14ac:dyDescent="0.25"/>
    <row r="1009" customFormat="1" x14ac:dyDescent="0.25"/>
    <row r="1010" customFormat="1" x14ac:dyDescent="0.25"/>
    <row r="1011" customFormat="1" x14ac:dyDescent="0.25"/>
    <row r="1012" customFormat="1" x14ac:dyDescent="0.25"/>
    <row r="1013" customFormat="1" x14ac:dyDescent="0.25"/>
    <row r="1014" customFormat="1" x14ac:dyDescent="0.25"/>
    <row r="1015" customFormat="1" x14ac:dyDescent="0.25"/>
    <row r="1016" customFormat="1" x14ac:dyDescent="0.25"/>
    <row r="1017" customFormat="1" x14ac:dyDescent="0.25"/>
    <row r="1018" customFormat="1" x14ac:dyDescent="0.25"/>
    <row r="1019" customFormat="1" x14ac:dyDescent="0.25"/>
    <row r="1020" customFormat="1" x14ac:dyDescent="0.25"/>
    <row r="1021" customFormat="1" x14ac:dyDescent="0.25"/>
    <row r="1022" customFormat="1" x14ac:dyDescent="0.25"/>
    <row r="1023" customFormat="1" x14ac:dyDescent="0.25"/>
    <row r="1024" customFormat="1" x14ac:dyDescent="0.25"/>
    <row r="1025" customFormat="1" x14ac:dyDescent="0.25"/>
    <row r="1026" customFormat="1" x14ac:dyDescent="0.25"/>
    <row r="1027" customFormat="1" x14ac:dyDescent="0.25"/>
    <row r="1028" customFormat="1" x14ac:dyDescent="0.25"/>
    <row r="1029" customFormat="1" x14ac:dyDescent="0.25"/>
    <row r="1030" customFormat="1" x14ac:dyDescent="0.25"/>
    <row r="1031" customFormat="1" x14ac:dyDescent="0.25"/>
    <row r="1032" customFormat="1" x14ac:dyDescent="0.25"/>
    <row r="1033" customFormat="1" x14ac:dyDescent="0.25"/>
    <row r="1034" customFormat="1" x14ac:dyDescent="0.25"/>
    <row r="1035" customFormat="1" x14ac:dyDescent="0.25"/>
    <row r="1036" customFormat="1" x14ac:dyDescent="0.25"/>
    <row r="1037" customFormat="1" x14ac:dyDescent="0.25"/>
    <row r="1038" customFormat="1" x14ac:dyDescent="0.25"/>
    <row r="1039" customFormat="1" x14ac:dyDescent="0.25"/>
    <row r="1040" customFormat="1" x14ac:dyDescent="0.25"/>
    <row r="1041" customFormat="1" x14ac:dyDescent="0.25"/>
    <row r="1042" customFormat="1" x14ac:dyDescent="0.25"/>
    <row r="1043" customFormat="1" x14ac:dyDescent="0.25"/>
    <row r="1044" customFormat="1" x14ac:dyDescent="0.25"/>
    <row r="1045" customFormat="1" x14ac:dyDescent="0.25"/>
    <row r="1046" customFormat="1" x14ac:dyDescent="0.25"/>
    <row r="1047" customFormat="1" x14ac:dyDescent="0.25"/>
    <row r="1048" customFormat="1" x14ac:dyDescent="0.25"/>
    <row r="1049" customFormat="1" x14ac:dyDescent="0.25"/>
    <row r="1050" customFormat="1" x14ac:dyDescent="0.25"/>
    <row r="1051" customFormat="1" x14ac:dyDescent="0.25"/>
    <row r="1052" customFormat="1" x14ac:dyDescent="0.25"/>
    <row r="1053" customFormat="1" x14ac:dyDescent="0.25"/>
    <row r="1054" customFormat="1" x14ac:dyDescent="0.25"/>
    <row r="1055" customFormat="1" x14ac:dyDescent="0.25"/>
    <row r="1056" customFormat="1" x14ac:dyDescent="0.25"/>
    <row r="1057" customFormat="1" x14ac:dyDescent="0.25"/>
    <row r="1058" customFormat="1" x14ac:dyDescent="0.25"/>
    <row r="1059" customFormat="1" x14ac:dyDescent="0.25"/>
    <row r="1060" customFormat="1" x14ac:dyDescent="0.25"/>
    <row r="1061" customFormat="1" x14ac:dyDescent="0.25"/>
    <row r="1062" customFormat="1" x14ac:dyDescent="0.25"/>
    <row r="1063" customFormat="1" x14ac:dyDescent="0.25"/>
    <row r="1064" customFormat="1" x14ac:dyDescent="0.25"/>
    <row r="1065" customFormat="1" x14ac:dyDescent="0.25"/>
    <row r="1066" customFormat="1" x14ac:dyDescent="0.25"/>
    <row r="1067" customFormat="1" x14ac:dyDescent="0.25"/>
    <row r="1068" customFormat="1" x14ac:dyDescent="0.25"/>
    <row r="1069" customFormat="1" x14ac:dyDescent="0.25"/>
    <row r="1070" customFormat="1" x14ac:dyDescent="0.25"/>
    <row r="1071" customFormat="1" x14ac:dyDescent="0.25"/>
    <row r="1072" customFormat="1" x14ac:dyDescent="0.25"/>
    <row r="1073" customFormat="1" x14ac:dyDescent="0.25"/>
    <row r="1074" customFormat="1" x14ac:dyDescent="0.25"/>
    <row r="1075" customFormat="1" x14ac:dyDescent="0.25"/>
    <row r="1076" customFormat="1" x14ac:dyDescent="0.25"/>
    <row r="1077" customFormat="1" x14ac:dyDescent="0.25"/>
    <row r="1078" customFormat="1" x14ac:dyDescent="0.25"/>
    <row r="1079" customFormat="1" x14ac:dyDescent="0.25"/>
    <row r="1080" customFormat="1" x14ac:dyDescent="0.25"/>
    <row r="1081" customFormat="1" x14ac:dyDescent="0.25"/>
    <row r="1082" customFormat="1" x14ac:dyDescent="0.25"/>
    <row r="1083" customFormat="1" x14ac:dyDescent="0.25"/>
    <row r="1084" customFormat="1" x14ac:dyDescent="0.25"/>
    <row r="1085" customFormat="1" x14ac:dyDescent="0.25"/>
    <row r="1086" customFormat="1" x14ac:dyDescent="0.25"/>
    <row r="1087" customFormat="1" x14ac:dyDescent="0.25"/>
    <row r="1088" customFormat="1" x14ac:dyDescent="0.25"/>
    <row r="1089" customFormat="1" x14ac:dyDescent="0.25"/>
    <row r="1090" customFormat="1" x14ac:dyDescent="0.25"/>
    <row r="1091" customFormat="1" x14ac:dyDescent="0.25"/>
    <row r="1092" customFormat="1" x14ac:dyDescent="0.25"/>
    <row r="1093" customFormat="1" x14ac:dyDescent="0.25"/>
    <row r="1094" customFormat="1" x14ac:dyDescent="0.25"/>
    <row r="1095" customFormat="1" x14ac:dyDescent="0.25"/>
    <row r="1096" customFormat="1" x14ac:dyDescent="0.25"/>
    <row r="1097" customFormat="1" x14ac:dyDescent="0.25"/>
    <row r="1098" customFormat="1" x14ac:dyDescent="0.25"/>
    <row r="1099" customFormat="1" x14ac:dyDescent="0.25"/>
    <row r="1100" customFormat="1" x14ac:dyDescent="0.25"/>
    <row r="1101" customFormat="1" x14ac:dyDescent="0.25"/>
    <row r="1102" customFormat="1" x14ac:dyDescent="0.25"/>
    <row r="1103" customFormat="1" x14ac:dyDescent="0.25"/>
    <row r="1104" customFormat="1" x14ac:dyDescent="0.25"/>
    <row r="1105" customFormat="1" x14ac:dyDescent="0.25"/>
    <row r="1106" customFormat="1" x14ac:dyDescent="0.25"/>
    <row r="1107" customFormat="1" x14ac:dyDescent="0.25"/>
    <row r="1108" customFormat="1" x14ac:dyDescent="0.25"/>
    <row r="1109" customFormat="1" x14ac:dyDescent="0.25"/>
    <row r="1110" customFormat="1" x14ac:dyDescent="0.25"/>
    <row r="1111" customFormat="1" x14ac:dyDescent="0.25"/>
    <row r="1112" customFormat="1" x14ac:dyDescent="0.25"/>
    <row r="1113" customFormat="1" x14ac:dyDescent="0.25"/>
    <row r="1114" customFormat="1" x14ac:dyDescent="0.25"/>
    <row r="1115" customFormat="1" x14ac:dyDescent="0.25"/>
    <row r="1116" customFormat="1" x14ac:dyDescent="0.25"/>
    <row r="1117" customFormat="1" x14ac:dyDescent="0.25"/>
    <row r="1118" customFormat="1" x14ac:dyDescent="0.25"/>
    <row r="1119" customFormat="1" x14ac:dyDescent="0.25"/>
    <row r="1120" customFormat="1" x14ac:dyDescent="0.25"/>
    <row r="1121" customFormat="1" x14ac:dyDescent="0.25"/>
    <row r="1122" customFormat="1" x14ac:dyDescent="0.25"/>
    <row r="1123" customFormat="1" x14ac:dyDescent="0.25"/>
    <row r="1124" customFormat="1" x14ac:dyDescent="0.25"/>
    <row r="1125" customFormat="1" x14ac:dyDescent="0.25"/>
    <row r="1126" customFormat="1" x14ac:dyDescent="0.25"/>
    <row r="1127" customFormat="1" x14ac:dyDescent="0.25"/>
    <row r="1128" customFormat="1" x14ac:dyDescent="0.25"/>
    <row r="1129" customFormat="1" x14ac:dyDescent="0.25"/>
    <row r="1130" customFormat="1" x14ac:dyDescent="0.25"/>
    <row r="1131" customFormat="1" x14ac:dyDescent="0.25"/>
    <row r="1132" customFormat="1" x14ac:dyDescent="0.25"/>
    <row r="1133" customFormat="1" x14ac:dyDescent="0.25"/>
    <row r="1134" customFormat="1" x14ac:dyDescent="0.25"/>
    <row r="1135" customFormat="1" x14ac:dyDescent="0.25"/>
    <row r="1136" customFormat="1" x14ac:dyDescent="0.25"/>
    <row r="1137" customFormat="1" x14ac:dyDescent="0.25"/>
    <row r="1138" customFormat="1" x14ac:dyDescent="0.25"/>
    <row r="1139" customFormat="1" x14ac:dyDescent="0.25"/>
    <row r="1140" customFormat="1" x14ac:dyDescent="0.25"/>
    <row r="1141" customFormat="1" x14ac:dyDescent="0.25"/>
    <row r="1142" customFormat="1" x14ac:dyDescent="0.25"/>
    <row r="1143" customFormat="1" x14ac:dyDescent="0.25"/>
    <row r="1144" customFormat="1" x14ac:dyDescent="0.25"/>
    <row r="1145" customFormat="1" x14ac:dyDescent="0.25"/>
    <row r="1146" customFormat="1" x14ac:dyDescent="0.25"/>
    <row r="1147" customFormat="1" x14ac:dyDescent="0.25"/>
    <row r="1148" customFormat="1" x14ac:dyDescent="0.25"/>
    <row r="1149" customFormat="1" x14ac:dyDescent="0.25"/>
    <row r="1150" customFormat="1" x14ac:dyDescent="0.25"/>
    <row r="1151" customFormat="1" x14ac:dyDescent="0.25"/>
    <row r="1152" customFormat="1" x14ac:dyDescent="0.25"/>
    <row r="1153" customFormat="1" x14ac:dyDescent="0.25"/>
    <row r="1154" customFormat="1" x14ac:dyDescent="0.25"/>
    <row r="1155" customFormat="1" x14ac:dyDescent="0.25"/>
    <row r="1156" customFormat="1" x14ac:dyDescent="0.25"/>
    <row r="1157" customFormat="1" x14ac:dyDescent="0.25"/>
    <row r="1158" customFormat="1" x14ac:dyDescent="0.25"/>
    <row r="1159" customFormat="1" x14ac:dyDescent="0.25"/>
    <row r="1160" customFormat="1" x14ac:dyDescent="0.25"/>
    <row r="1161" customFormat="1" x14ac:dyDescent="0.25"/>
    <row r="1162" customFormat="1" x14ac:dyDescent="0.25"/>
    <row r="1163" customFormat="1" x14ac:dyDescent="0.25"/>
    <row r="1164" customFormat="1" x14ac:dyDescent="0.25"/>
    <row r="1165" customFormat="1" x14ac:dyDescent="0.25"/>
    <row r="1166" customFormat="1" x14ac:dyDescent="0.25"/>
    <row r="1167" customFormat="1" x14ac:dyDescent="0.25"/>
    <row r="1168" customFormat="1" x14ac:dyDescent="0.25"/>
    <row r="1169" customFormat="1" x14ac:dyDescent="0.25"/>
    <row r="1170" customFormat="1" x14ac:dyDescent="0.25"/>
    <row r="1171" customFormat="1" x14ac:dyDescent="0.25"/>
    <row r="1172" customFormat="1" x14ac:dyDescent="0.25"/>
    <row r="1173" customFormat="1" x14ac:dyDescent="0.25"/>
    <row r="1174" customFormat="1" x14ac:dyDescent="0.25"/>
    <row r="1175" customFormat="1" x14ac:dyDescent="0.25"/>
    <row r="1176" customFormat="1" x14ac:dyDescent="0.25"/>
    <row r="1177" customFormat="1" x14ac:dyDescent="0.25"/>
    <row r="1178" customFormat="1" x14ac:dyDescent="0.25"/>
    <row r="1179" customFormat="1" x14ac:dyDescent="0.25"/>
    <row r="1180" customFormat="1" x14ac:dyDescent="0.25"/>
    <row r="1181" customFormat="1" x14ac:dyDescent="0.25"/>
    <row r="1182" customFormat="1" x14ac:dyDescent="0.25"/>
    <row r="1183" customFormat="1" x14ac:dyDescent="0.25"/>
    <row r="1184" customFormat="1" x14ac:dyDescent="0.25"/>
    <row r="1185" customFormat="1" x14ac:dyDescent="0.25"/>
    <row r="1186" customFormat="1" x14ac:dyDescent="0.25"/>
    <row r="1187" customFormat="1" x14ac:dyDescent="0.25"/>
    <row r="1188" customFormat="1" x14ac:dyDescent="0.25"/>
    <row r="1189" customFormat="1" x14ac:dyDescent="0.25"/>
    <row r="1190" customFormat="1" x14ac:dyDescent="0.25"/>
    <row r="1191" customFormat="1" x14ac:dyDescent="0.25"/>
    <row r="1192" customFormat="1" x14ac:dyDescent="0.25"/>
    <row r="1193" customFormat="1" x14ac:dyDescent="0.25"/>
    <row r="1194" customFormat="1" x14ac:dyDescent="0.25"/>
    <row r="1195" customFormat="1" x14ac:dyDescent="0.25"/>
    <row r="1196" customFormat="1" x14ac:dyDescent="0.25"/>
    <row r="1197" customFormat="1" x14ac:dyDescent="0.25"/>
    <row r="1198" customFormat="1" x14ac:dyDescent="0.25"/>
    <row r="1199" customFormat="1" x14ac:dyDescent="0.25"/>
    <row r="1200" customFormat="1" x14ac:dyDescent="0.25"/>
    <row r="1201" customFormat="1" x14ac:dyDescent="0.25"/>
    <row r="1202" customFormat="1" x14ac:dyDescent="0.25"/>
    <row r="1203" customFormat="1" x14ac:dyDescent="0.25"/>
    <row r="1204" customFormat="1" x14ac:dyDescent="0.25"/>
    <row r="1205" customFormat="1" x14ac:dyDescent="0.25"/>
    <row r="1206" customFormat="1" x14ac:dyDescent="0.25"/>
    <row r="1207" customFormat="1" x14ac:dyDescent="0.25"/>
    <row r="1208" customFormat="1" x14ac:dyDescent="0.25"/>
    <row r="1209" customFormat="1" x14ac:dyDescent="0.25"/>
    <row r="1210" customFormat="1" x14ac:dyDescent="0.25"/>
    <row r="1211" customFormat="1" x14ac:dyDescent="0.25"/>
    <row r="1212" customFormat="1" x14ac:dyDescent="0.25"/>
    <row r="1213" customFormat="1" x14ac:dyDescent="0.25"/>
    <row r="1214" customFormat="1" x14ac:dyDescent="0.25"/>
    <row r="1215" customFormat="1" x14ac:dyDescent="0.25"/>
    <row r="1216" customFormat="1" x14ac:dyDescent="0.25"/>
    <row r="1217" customFormat="1" x14ac:dyDescent="0.25"/>
    <row r="1218" customFormat="1" x14ac:dyDescent="0.25"/>
    <row r="1219" customFormat="1" x14ac:dyDescent="0.25"/>
    <row r="1220" customFormat="1" x14ac:dyDescent="0.25"/>
    <row r="1221" customFormat="1" x14ac:dyDescent="0.25"/>
    <row r="1222" customFormat="1" x14ac:dyDescent="0.25"/>
    <row r="1223" customFormat="1" x14ac:dyDescent="0.25"/>
    <row r="1224" customFormat="1" x14ac:dyDescent="0.25"/>
    <row r="1225" customFormat="1" x14ac:dyDescent="0.25"/>
    <row r="1226" customFormat="1" x14ac:dyDescent="0.25"/>
    <row r="1227" customFormat="1" x14ac:dyDescent="0.25"/>
    <row r="1228" customFormat="1" x14ac:dyDescent="0.25"/>
    <row r="1229" customFormat="1" x14ac:dyDescent="0.25"/>
    <row r="1230" customFormat="1" x14ac:dyDescent="0.25"/>
    <row r="1231" customFormat="1" x14ac:dyDescent="0.25"/>
    <row r="1232" customFormat="1" x14ac:dyDescent="0.25"/>
    <row r="1233" customFormat="1" x14ac:dyDescent="0.25"/>
    <row r="1234" customFormat="1" x14ac:dyDescent="0.25"/>
    <row r="1235" customFormat="1" x14ac:dyDescent="0.25"/>
    <row r="1236" customFormat="1" x14ac:dyDescent="0.25"/>
    <row r="1237" customFormat="1" x14ac:dyDescent="0.25"/>
    <row r="1238" customFormat="1" x14ac:dyDescent="0.25"/>
    <row r="1239" customFormat="1" x14ac:dyDescent="0.25"/>
    <row r="1240" customFormat="1" x14ac:dyDescent="0.25"/>
    <row r="1241" customFormat="1" x14ac:dyDescent="0.25"/>
    <row r="1242" customFormat="1" x14ac:dyDescent="0.25"/>
    <row r="1243" customFormat="1" x14ac:dyDescent="0.25"/>
    <row r="1244" customFormat="1" x14ac:dyDescent="0.25"/>
    <row r="1245" customFormat="1" x14ac:dyDescent="0.25"/>
    <row r="1246" customFormat="1" x14ac:dyDescent="0.25"/>
    <row r="1247" customFormat="1" x14ac:dyDescent="0.25"/>
    <row r="1248" customFormat="1" x14ac:dyDescent="0.25"/>
    <row r="1249" customFormat="1" x14ac:dyDescent="0.25"/>
    <row r="1250" customFormat="1" x14ac:dyDescent="0.25"/>
    <row r="1251" customFormat="1" x14ac:dyDescent="0.25"/>
    <row r="1252" customFormat="1" x14ac:dyDescent="0.25"/>
    <row r="1253" customFormat="1" x14ac:dyDescent="0.25"/>
    <row r="1254" customFormat="1" x14ac:dyDescent="0.25"/>
    <row r="1255" customFormat="1" x14ac:dyDescent="0.25"/>
    <row r="1256" customFormat="1" x14ac:dyDescent="0.25"/>
    <row r="1257" customFormat="1" x14ac:dyDescent="0.25"/>
    <row r="1258" customFormat="1" x14ac:dyDescent="0.25"/>
    <row r="1259" customFormat="1" x14ac:dyDescent="0.25"/>
    <row r="1260" customFormat="1" x14ac:dyDescent="0.25"/>
    <row r="1261" customFormat="1" x14ac:dyDescent="0.25"/>
    <row r="1262" customFormat="1" x14ac:dyDescent="0.25"/>
    <row r="1263" customFormat="1" x14ac:dyDescent="0.25"/>
    <row r="1264" customFormat="1" x14ac:dyDescent="0.25"/>
    <row r="1265" customFormat="1" x14ac:dyDescent="0.25"/>
    <row r="1266" customFormat="1" x14ac:dyDescent="0.25"/>
    <row r="1267" customFormat="1" x14ac:dyDescent="0.25"/>
    <row r="1268" customFormat="1" x14ac:dyDescent="0.25"/>
    <row r="1269" customFormat="1" x14ac:dyDescent="0.25"/>
    <row r="1270" customFormat="1" x14ac:dyDescent="0.25"/>
    <row r="1271" customFormat="1" x14ac:dyDescent="0.25"/>
    <row r="1272" customFormat="1" x14ac:dyDescent="0.25"/>
    <row r="1273" customFormat="1" x14ac:dyDescent="0.25"/>
    <row r="1274" customFormat="1" x14ac:dyDescent="0.25"/>
    <row r="1275" customFormat="1" x14ac:dyDescent="0.25"/>
    <row r="1276" customFormat="1" x14ac:dyDescent="0.25"/>
    <row r="1277" customFormat="1" x14ac:dyDescent="0.25"/>
    <row r="1278" customFormat="1" x14ac:dyDescent="0.25"/>
    <row r="1279" customFormat="1" x14ac:dyDescent="0.25"/>
    <row r="1280" customFormat="1" x14ac:dyDescent="0.25"/>
    <row r="1281" customFormat="1" x14ac:dyDescent="0.25"/>
    <row r="1282" customFormat="1" x14ac:dyDescent="0.25"/>
    <row r="1283" customFormat="1" x14ac:dyDescent="0.25"/>
    <row r="1284" customFormat="1" x14ac:dyDescent="0.25"/>
    <row r="1285" customFormat="1" x14ac:dyDescent="0.25"/>
    <row r="1286" customFormat="1" x14ac:dyDescent="0.25"/>
    <row r="1287" customFormat="1" x14ac:dyDescent="0.25"/>
    <row r="1288" customFormat="1" x14ac:dyDescent="0.25"/>
    <row r="1289" customFormat="1" x14ac:dyDescent="0.25"/>
    <row r="1290" customFormat="1" x14ac:dyDescent="0.25"/>
    <row r="1291" customFormat="1" x14ac:dyDescent="0.25"/>
    <row r="1292" customFormat="1" x14ac:dyDescent="0.25"/>
    <row r="1293" customFormat="1" x14ac:dyDescent="0.25"/>
    <row r="1294" customFormat="1" x14ac:dyDescent="0.25"/>
    <row r="1295" customFormat="1" x14ac:dyDescent="0.25"/>
    <row r="1296" customFormat="1" x14ac:dyDescent="0.25"/>
    <row r="1297" customFormat="1" x14ac:dyDescent="0.25"/>
    <row r="1298" customFormat="1" x14ac:dyDescent="0.25"/>
    <row r="1299" customFormat="1" x14ac:dyDescent="0.25"/>
    <row r="1300" customFormat="1" x14ac:dyDescent="0.25"/>
    <row r="1301" customFormat="1" x14ac:dyDescent="0.25"/>
    <row r="1302" customFormat="1" x14ac:dyDescent="0.25"/>
    <row r="1303" customFormat="1" x14ac:dyDescent="0.25"/>
    <row r="1304" customFormat="1" x14ac:dyDescent="0.25"/>
    <row r="1305" customFormat="1" x14ac:dyDescent="0.25"/>
    <row r="1306" customFormat="1" x14ac:dyDescent="0.25"/>
    <row r="1307" customFormat="1" x14ac:dyDescent="0.25"/>
    <row r="1308" customFormat="1" x14ac:dyDescent="0.25"/>
    <row r="1309" customFormat="1" x14ac:dyDescent="0.25"/>
    <row r="1310" customFormat="1" x14ac:dyDescent="0.25"/>
    <row r="1311" customFormat="1" x14ac:dyDescent="0.25"/>
    <row r="1312" customFormat="1" x14ac:dyDescent="0.25"/>
    <row r="1313" customFormat="1" x14ac:dyDescent="0.25"/>
    <row r="1314" customFormat="1" x14ac:dyDescent="0.25"/>
    <row r="1315" customFormat="1" x14ac:dyDescent="0.25"/>
    <row r="1316" customFormat="1" x14ac:dyDescent="0.25"/>
    <row r="1317" customFormat="1" x14ac:dyDescent="0.25"/>
    <row r="1318" customFormat="1" x14ac:dyDescent="0.25"/>
    <row r="1319" customFormat="1" x14ac:dyDescent="0.25"/>
    <row r="1320" customFormat="1" x14ac:dyDescent="0.25"/>
    <row r="1321" customFormat="1" x14ac:dyDescent="0.25"/>
    <row r="1322" customFormat="1" x14ac:dyDescent="0.25"/>
    <row r="1323" customFormat="1" x14ac:dyDescent="0.25"/>
    <row r="1324" customFormat="1" x14ac:dyDescent="0.25"/>
    <row r="1325" customFormat="1" x14ac:dyDescent="0.25"/>
    <row r="1326" customFormat="1" x14ac:dyDescent="0.25"/>
    <row r="1327" customFormat="1" x14ac:dyDescent="0.25"/>
    <row r="1328" customFormat="1" x14ac:dyDescent="0.25"/>
    <row r="1329" customFormat="1" x14ac:dyDescent="0.25"/>
    <row r="1330" customFormat="1" x14ac:dyDescent="0.25"/>
    <row r="1331" customFormat="1" x14ac:dyDescent="0.25"/>
    <row r="1332" customFormat="1" x14ac:dyDescent="0.25"/>
    <row r="1333" customFormat="1" x14ac:dyDescent="0.25"/>
    <row r="1334" customFormat="1" x14ac:dyDescent="0.25"/>
    <row r="1335" customFormat="1" x14ac:dyDescent="0.25"/>
    <row r="1336" customFormat="1" x14ac:dyDescent="0.25"/>
    <row r="1337" customFormat="1" x14ac:dyDescent="0.25"/>
    <row r="1338" customFormat="1" x14ac:dyDescent="0.25"/>
    <row r="1339" customFormat="1" x14ac:dyDescent="0.25"/>
    <row r="1340" customFormat="1" x14ac:dyDescent="0.25"/>
    <row r="1341" customFormat="1" x14ac:dyDescent="0.25"/>
    <row r="1342" customFormat="1" x14ac:dyDescent="0.25"/>
    <row r="1343" customFormat="1" x14ac:dyDescent="0.25"/>
    <row r="1344" customFormat="1" x14ac:dyDescent="0.25"/>
    <row r="1345" customFormat="1" x14ac:dyDescent="0.25"/>
    <row r="1346" customFormat="1" x14ac:dyDescent="0.25"/>
    <row r="1347" customFormat="1" x14ac:dyDescent="0.25"/>
    <row r="1348" customFormat="1" x14ac:dyDescent="0.25"/>
    <row r="1349" customFormat="1" x14ac:dyDescent="0.25"/>
    <row r="1350" customFormat="1" x14ac:dyDescent="0.25"/>
    <row r="1351" customFormat="1" x14ac:dyDescent="0.25"/>
    <row r="1352" customFormat="1" x14ac:dyDescent="0.25"/>
    <row r="1353" customFormat="1" x14ac:dyDescent="0.25"/>
    <row r="1354" customFormat="1" x14ac:dyDescent="0.25"/>
    <row r="1355" customFormat="1" x14ac:dyDescent="0.25"/>
    <row r="1356" customFormat="1" x14ac:dyDescent="0.25"/>
    <row r="1357" customFormat="1" x14ac:dyDescent="0.25"/>
    <row r="1358" customFormat="1" x14ac:dyDescent="0.25"/>
    <row r="1359" customFormat="1" x14ac:dyDescent="0.25"/>
    <row r="1360" customFormat="1" x14ac:dyDescent="0.25"/>
    <row r="1361" customFormat="1" x14ac:dyDescent="0.25"/>
    <row r="1362" customFormat="1" x14ac:dyDescent="0.25"/>
    <row r="1363" customFormat="1" x14ac:dyDescent="0.25"/>
    <row r="1364" customFormat="1" x14ac:dyDescent="0.25"/>
    <row r="1365" customFormat="1" x14ac:dyDescent="0.25"/>
    <row r="1366" customFormat="1" x14ac:dyDescent="0.25"/>
    <row r="1367" customFormat="1" x14ac:dyDescent="0.25"/>
    <row r="1368" customFormat="1" x14ac:dyDescent="0.25"/>
    <row r="1369" customFormat="1" x14ac:dyDescent="0.25"/>
    <row r="1370" customFormat="1" x14ac:dyDescent="0.25"/>
    <row r="1371" customFormat="1" x14ac:dyDescent="0.25"/>
    <row r="1372" customFormat="1" x14ac:dyDescent="0.25"/>
    <row r="1373" customFormat="1" x14ac:dyDescent="0.25"/>
    <row r="1374" customFormat="1" x14ac:dyDescent="0.25"/>
    <row r="1375" customFormat="1" x14ac:dyDescent="0.25"/>
    <row r="1376" customFormat="1" x14ac:dyDescent="0.25"/>
    <row r="1377" customFormat="1" x14ac:dyDescent="0.25"/>
    <row r="1378" customFormat="1" x14ac:dyDescent="0.25"/>
    <row r="1379" customFormat="1" x14ac:dyDescent="0.25"/>
    <row r="1380" customFormat="1" x14ac:dyDescent="0.25"/>
    <row r="1381" customFormat="1" x14ac:dyDescent="0.25"/>
    <row r="1382" customFormat="1" x14ac:dyDescent="0.25"/>
    <row r="1383" customFormat="1" x14ac:dyDescent="0.25"/>
    <row r="1384" customFormat="1" x14ac:dyDescent="0.25"/>
    <row r="1385" customFormat="1" x14ac:dyDescent="0.25"/>
    <row r="1386" customFormat="1" x14ac:dyDescent="0.25"/>
    <row r="1387" customFormat="1" x14ac:dyDescent="0.25"/>
    <row r="1388" customFormat="1" x14ac:dyDescent="0.25"/>
    <row r="1389" customFormat="1" x14ac:dyDescent="0.25"/>
    <row r="1390" customFormat="1" x14ac:dyDescent="0.25"/>
    <row r="1391" customFormat="1" x14ac:dyDescent="0.25"/>
    <row r="1392" customFormat="1" x14ac:dyDescent="0.25"/>
    <row r="1393" customFormat="1" x14ac:dyDescent="0.25"/>
    <row r="1394" customFormat="1" x14ac:dyDescent="0.25"/>
    <row r="1395" customFormat="1" x14ac:dyDescent="0.25"/>
    <row r="1396" customFormat="1" x14ac:dyDescent="0.25"/>
    <row r="1397" customFormat="1" x14ac:dyDescent="0.25"/>
    <row r="1398" customFormat="1" x14ac:dyDescent="0.25"/>
    <row r="1399" customFormat="1" x14ac:dyDescent="0.25"/>
    <row r="1400" customFormat="1" x14ac:dyDescent="0.25"/>
    <row r="1401" customFormat="1" x14ac:dyDescent="0.25"/>
    <row r="1402" customFormat="1" x14ac:dyDescent="0.25"/>
    <row r="1403" customFormat="1" x14ac:dyDescent="0.25"/>
    <row r="1404" customFormat="1" x14ac:dyDescent="0.25"/>
    <row r="1405" customFormat="1" x14ac:dyDescent="0.25"/>
    <row r="1406" customFormat="1" x14ac:dyDescent="0.25"/>
    <row r="1407" customFormat="1" x14ac:dyDescent="0.25"/>
    <row r="1408" customFormat="1" x14ac:dyDescent="0.25"/>
    <row r="1409" customFormat="1" x14ac:dyDescent="0.25"/>
    <row r="1410" customFormat="1" x14ac:dyDescent="0.25"/>
    <row r="1411" customFormat="1" x14ac:dyDescent="0.25"/>
    <row r="1412" customFormat="1" x14ac:dyDescent="0.25"/>
    <row r="1413" customFormat="1" x14ac:dyDescent="0.25"/>
    <row r="1414" customFormat="1" x14ac:dyDescent="0.25"/>
    <row r="1415" customFormat="1" x14ac:dyDescent="0.25"/>
    <row r="1416" customFormat="1" x14ac:dyDescent="0.25"/>
    <row r="1417" customFormat="1" x14ac:dyDescent="0.25"/>
    <row r="1418" customFormat="1" x14ac:dyDescent="0.25"/>
    <row r="1419" customFormat="1" x14ac:dyDescent="0.25"/>
    <row r="1420" customFormat="1" x14ac:dyDescent="0.25"/>
    <row r="1421" customFormat="1" x14ac:dyDescent="0.25"/>
    <row r="1422" customFormat="1" x14ac:dyDescent="0.25"/>
    <row r="1423" customFormat="1" x14ac:dyDescent="0.25"/>
    <row r="1424" customFormat="1" x14ac:dyDescent="0.25"/>
    <row r="1425" customFormat="1" x14ac:dyDescent="0.25"/>
    <row r="1426" customFormat="1" x14ac:dyDescent="0.25"/>
    <row r="1427" customFormat="1" x14ac:dyDescent="0.25"/>
    <row r="1428" customFormat="1" x14ac:dyDescent="0.25"/>
    <row r="1429" customFormat="1" x14ac:dyDescent="0.25"/>
    <row r="1430" customFormat="1" x14ac:dyDescent="0.25"/>
    <row r="1431" customFormat="1" x14ac:dyDescent="0.25"/>
    <row r="1432" customFormat="1" x14ac:dyDescent="0.25"/>
    <row r="1433" customFormat="1" x14ac:dyDescent="0.25"/>
    <row r="1434" customFormat="1" x14ac:dyDescent="0.25"/>
    <row r="1435" customFormat="1" x14ac:dyDescent="0.25"/>
    <row r="1436" customFormat="1" x14ac:dyDescent="0.25"/>
    <row r="1437" customFormat="1" x14ac:dyDescent="0.25"/>
    <row r="1438" customFormat="1" x14ac:dyDescent="0.25"/>
    <row r="1439" customFormat="1" x14ac:dyDescent="0.25"/>
    <row r="1440" customFormat="1" x14ac:dyDescent="0.25"/>
    <row r="1441" customFormat="1" x14ac:dyDescent="0.25"/>
    <row r="1442" customFormat="1" x14ac:dyDescent="0.25"/>
    <row r="1443" customFormat="1" x14ac:dyDescent="0.25"/>
    <row r="1444" customFormat="1" x14ac:dyDescent="0.25"/>
    <row r="1445" customFormat="1" x14ac:dyDescent="0.25"/>
    <row r="1446" customFormat="1" x14ac:dyDescent="0.25"/>
    <row r="1447" customFormat="1" x14ac:dyDescent="0.25"/>
    <row r="1448" customFormat="1" x14ac:dyDescent="0.25"/>
    <row r="1449" customFormat="1" x14ac:dyDescent="0.25"/>
    <row r="1450" customFormat="1" x14ac:dyDescent="0.25"/>
    <row r="1451" customFormat="1" x14ac:dyDescent="0.25"/>
    <row r="1452" customFormat="1" x14ac:dyDescent="0.25"/>
    <row r="1453" customFormat="1" x14ac:dyDescent="0.25"/>
    <row r="1454" customFormat="1" x14ac:dyDescent="0.25"/>
    <row r="1455" customFormat="1" x14ac:dyDescent="0.25"/>
    <row r="1456" customFormat="1" x14ac:dyDescent="0.25"/>
    <row r="1457" customFormat="1" x14ac:dyDescent="0.25"/>
    <row r="1458" customFormat="1" x14ac:dyDescent="0.25"/>
    <row r="1459" customFormat="1" x14ac:dyDescent="0.25"/>
    <row r="1460" customFormat="1" x14ac:dyDescent="0.25"/>
    <row r="1461" customFormat="1" x14ac:dyDescent="0.25"/>
    <row r="1462" customFormat="1" x14ac:dyDescent="0.25"/>
    <row r="1463" customFormat="1" x14ac:dyDescent="0.25"/>
    <row r="1464" customFormat="1" x14ac:dyDescent="0.25"/>
    <row r="1465" customFormat="1" x14ac:dyDescent="0.25"/>
    <row r="1466" customFormat="1" x14ac:dyDescent="0.25"/>
    <row r="1467" customFormat="1" x14ac:dyDescent="0.25"/>
    <row r="1468" customFormat="1" x14ac:dyDescent="0.25"/>
    <row r="1469" customFormat="1" x14ac:dyDescent="0.25"/>
    <row r="1470" customFormat="1" x14ac:dyDescent="0.25"/>
    <row r="1471" customFormat="1" x14ac:dyDescent="0.25"/>
    <row r="1472" customFormat="1" x14ac:dyDescent="0.25"/>
    <row r="1473" customFormat="1" x14ac:dyDescent="0.25"/>
    <row r="1474" customFormat="1" x14ac:dyDescent="0.25"/>
    <row r="1475" customFormat="1" x14ac:dyDescent="0.25"/>
    <row r="1476" customFormat="1" x14ac:dyDescent="0.25"/>
    <row r="1477" customFormat="1" x14ac:dyDescent="0.25"/>
    <row r="1478" customFormat="1" x14ac:dyDescent="0.25"/>
    <row r="1479" customFormat="1" x14ac:dyDescent="0.25"/>
    <row r="1480" customFormat="1" x14ac:dyDescent="0.25"/>
    <row r="1481" customFormat="1" x14ac:dyDescent="0.25"/>
    <row r="1482" customFormat="1" x14ac:dyDescent="0.25"/>
    <row r="1483" customFormat="1" x14ac:dyDescent="0.25"/>
    <row r="1484" customFormat="1" x14ac:dyDescent="0.25"/>
    <row r="1485" customFormat="1" x14ac:dyDescent="0.25"/>
    <row r="1486" customFormat="1" x14ac:dyDescent="0.25"/>
    <row r="1487" customFormat="1" x14ac:dyDescent="0.25"/>
    <row r="1488" customFormat="1" x14ac:dyDescent="0.25"/>
    <row r="1489" customFormat="1" x14ac:dyDescent="0.25"/>
    <row r="1490" customFormat="1" x14ac:dyDescent="0.25"/>
    <row r="1491" customFormat="1" x14ac:dyDescent="0.25"/>
    <row r="1492" customFormat="1" x14ac:dyDescent="0.25"/>
    <row r="1493" customFormat="1" x14ac:dyDescent="0.25"/>
    <row r="1494" customFormat="1" x14ac:dyDescent="0.25"/>
    <row r="1495" customFormat="1" x14ac:dyDescent="0.25"/>
    <row r="1496" customFormat="1" x14ac:dyDescent="0.25"/>
    <row r="1497" customFormat="1" x14ac:dyDescent="0.25"/>
    <row r="1498" customFormat="1" x14ac:dyDescent="0.25"/>
    <row r="1499" customFormat="1" x14ac:dyDescent="0.25"/>
    <row r="1500" customFormat="1" x14ac:dyDescent="0.25"/>
    <row r="1501" customFormat="1" x14ac:dyDescent="0.25"/>
    <row r="1502" customFormat="1" x14ac:dyDescent="0.25"/>
    <row r="1503" customFormat="1" x14ac:dyDescent="0.25"/>
    <row r="1504" customFormat="1" x14ac:dyDescent="0.25"/>
    <row r="1505" customFormat="1" x14ac:dyDescent="0.25"/>
    <row r="1506" customFormat="1" x14ac:dyDescent="0.25"/>
    <row r="1507" customFormat="1" x14ac:dyDescent="0.25"/>
    <row r="1508" customFormat="1" x14ac:dyDescent="0.25"/>
    <row r="1509" customFormat="1" x14ac:dyDescent="0.25"/>
    <row r="1510" customFormat="1" x14ac:dyDescent="0.25"/>
    <row r="1511" customFormat="1" x14ac:dyDescent="0.25"/>
    <row r="1512" customFormat="1" x14ac:dyDescent="0.25"/>
    <row r="1513" customFormat="1" x14ac:dyDescent="0.25"/>
    <row r="1514" customFormat="1" x14ac:dyDescent="0.25"/>
    <row r="1515" customFormat="1" x14ac:dyDescent="0.25"/>
    <row r="1516" customFormat="1" x14ac:dyDescent="0.25"/>
    <row r="1517" customFormat="1" x14ac:dyDescent="0.25"/>
    <row r="1518" customFormat="1" x14ac:dyDescent="0.25"/>
    <row r="1519" customFormat="1" x14ac:dyDescent="0.25"/>
    <row r="1520" customFormat="1" x14ac:dyDescent="0.25"/>
    <row r="1521" customFormat="1" x14ac:dyDescent="0.25"/>
    <row r="1522" customFormat="1" x14ac:dyDescent="0.25"/>
    <row r="1523" customFormat="1" x14ac:dyDescent="0.25"/>
    <row r="1524" customFormat="1" x14ac:dyDescent="0.25"/>
    <row r="1525" customFormat="1" x14ac:dyDescent="0.25"/>
    <row r="1526" customFormat="1" x14ac:dyDescent="0.25"/>
    <row r="1527" customFormat="1" x14ac:dyDescent="0.25"/>
    <row r="1528" customFormat="1" x14ac:dyDescent="0.25"/>
    <row r="1529" customFormat="1" x14ac:dyDescent="0.25"/>
    <row r="1530" customFormat="1" x14ac:dyDescent="0.25"/>
    <row r="1531" customFormat="1" x14ac:dyDescent="0.25"/>
    <row r="1532" customFormat="1" x14ac:dyDescent="0.25"/>
    <row r="1533" customFormat="1" x14ac:dyDescent="0.25"/>
    <row r="1534" customFormat="1" x14ac:dyDescent="0.25"/>
    <row r="1535" customFormat="1" x14ac:dyDescent="0.25"/>
    <row r="1536" customFormat="1" x14ac:dyDescent="0.25"/>
    <row r="1537" customFormat="1" x14ac:dyDescent="0.25"/>
    <row r="1538" customFormat="1" x14ac:dyDescent="0.25"/>
    <row r="1539" customFormat="1" x14ac:dyDescent="0.25"/>
    <row r="1540" customFormat="1" x14ac:dyDescent="0.25"/>
    <row r="1541" customFormat="1" x14ac:dyDescent="0.25"/>
    <row r="1542" customFormat="1" x14ac:dyDescent="0.25"/>
    <row r="1543" customFormat="1" x14ac:dyDescent="0.25"/>
    <row r="1544" customFormat="1" x14ac:dyDescent="0.25"/>
    <row r="1545" customFormat="1" x14ac:dyDescent="0.25"/>
    <row r="1546" customFormat="1" x14ac:dyDescent="0.25"/>
    <row r="1547" customFormat="1" x14ac:dyDescent="0.25"/>
    <row r="1548" customFormat="1" x14ac:dyDescent="0.25"/>
    <row r="1549" customFormat="1" x14ac:dyDescent="0.25"/>
    <row r="1550" customFormat="1" x14ac:dyDescent="0.25"/>
    <row r="1551" customFormat="1" x14ac:dyDescent="0.25"/>
    <row r="1552" customFormat="1" x14ac:dyDescent="0.25"/>
    <row r="1553" customFormat="1" x14ac:dyDescent="0.25"/>
    <row r="1554" customFormat="1" x14ac:dyDescent="0.25"/>
    <row r="1555" customFormat="1" x14ac:dyDescent="0.25"/>
    <row r="1556" customFormat="1" x14ac:dyDescent="0.25"/>
    <row r="1557" customFormat="1" x14ac:dyDescent="0.25"/>
    <row r="1558" customFormat="1" x14ac:dyDescent="0.25"/>
    <row r="1559" customFormat="1" x14ac:dyDescent="0.25"/>
    <row r="1560" customFormat="1" x14ac:dyDescent="0.25"/>
    <row r="1561" customFormat="1" x14ac:dyDescent="0.25"/>
    <row r="1562" customFormat="1" x14ac:dyDescent="0.25"/>
    <row r="1563" customFormat="1" x14ac:dyDescent="0.25"/>
    <row r="1564" customFormat="1" x14ac:dyDescent="0.25"/>
    <row r="1565" customFormat="1" x14ac:dyDescent="0.25"/>
    <row r="1566" customFormat="1" x14ac:dyDescent="0.25"/>
    <row r="1567" customFormat="1" x14ac:dyDescent="0.25"/>
    <row r="1568" customFormat="1" x14ac:dyDescent="0.25"/>
    <row r="1569" customFormat="1" x14ac:dyDescent="0.25"/>
    <row r="1570" customFormat="1" x14ac:dyDescent="0.25"/>
    <row r="1571" customFormat="1" x14ac:dyDescent="0.25"/>
    <row r="1572" customFormat="1" x14ac:dyDescent="0.25"/>
    <row r="1573" customFormat="1" x14ac:dyDescent="0.25"/>
    <row r="1574" customFormat="1" x14ac:dyDescent="0.25"/>
    <row r="1575" customFormat="1" x14ac:dyDescent="0.25"/>
    <row r="1576" customFormat="1" x14ac:dyDescent="0.25"/>
    <row r="1577" customFormat="1" x14ac:dyDescent="0.25"/>
    <row r="1578" customFormat="1" x14ac:dyDescent="0.25"/>
    <row r="1579" customFormat="1" x14ac:dyDescent="0.25"/>
    <row r="1580" customFormat="1" x14ac:dyDescent="0.25"/>
    <row r="1581" customFormat="1" x14ac:dyDescent="0.25"/>
    <row r="1582" customFormat="1" x14ac:dyDescent="0.25"/>
    <row r="1583" customFormat="1" x14ac:dyDescent="0.25"/>
    <row r="1584" customFormat="1" x14ac:dyDescent="0.25"/>
    <row r="1585" customFormat="1" x14ac:dyDescent="0.25"/>
    <row r="1586" customFormat="1" x14ac:dyDescent="0.25"/>
    <row r="1587" customFormat="1" x14ac:dyDescent="0.25"/>
    <row r="1588" customFormat="1" x14ac:dyDescent="0.25"/>
    <row r="1589" customFormat="1" x14ac:dyDescent="0.25"/>
    <row r="1590" customFormat="1" x14ac:dyDescent="0.25"/>
    <row r="1591" customFormat="1" x14ac:dyDescent="0.25"/>
    <row r="1592" customFormat="1" x14ac:dyDescent="0.25"/>
    <row r="1593" customFormat="1" x14ac:dyDescent="0.25"/>
    <row r="1594" customFormat="1" x14ac:dyDescent="0.25"/>
    <row r="1595" customFormat="1" x14ac:dyDescent="0.25"/>
    <row r="1596" customFormat="1" x14ac:dyDescent="0.25"/>
    <row r="1597" customFormat="1" x14ac:dyDescent="0.25"/>
    <row r="1598" customFormat="1" x14ac:dyDescent="0.25"/>
    <row r="1599" customFormat="1" x14ac:dyDescent="0.25"/>
    <row r="1600" customFormat="1" x14ac:dyDescent="0.25"/>
    <row r="1601" customFormat="1" x14ac:dyDescent="0.25"/>
    <row r="1602" customFormat="1" x14ac:dyDescent="0.25"/>
    <row r="1603" customFormat="1" x14ac:dyDescent="0.25"/>
    <row r="1604" customFormat="1" x14ac:dyDescent="0.25"/>
    <row r="1605" customFormat="1" x14ac:dyDescent="0.25"/>
    <row r="1606" customFormat="1" x14ac:dyDescent="0.25"/>
    <row r="1607" customFormat="1" x14ac:dyDescent="0.25"/>
    <row r="1608" customFormat="1" x14ac:dyDescent="0.25"/>
    <row r="1609" customFormat="1" x14ac:dyDescent="0.25"/>
    <row r="1610" customFormat="1" x14ac:dyDescent="0.25"/>
    <row r="1611" customFormat="1" x14ac:dyDescent="0.25"/>
    <row r="1612" customFormat="1" x14ac:dyDescent="0.25"/>
    <row r="1613" customFormat="1" x14ac:dyDescent="0.25"/>
    <row r="1614" customFormat="1" x14ac:dyDescent="0.25"/>
    <row r="1615" customFormat="1" x14ac:dyDescent="0.25"/>
    <row r="1616" customFormat="1" x14ac:dyDescent="0.25"/>
    <row r="1617" customFormat="1" x14ac:dyDescent="0.25"/>
    <row r="1618" customFormat="1" x14ac:dyDescent="0.25"/>
    <row r="1619" customFormat="1" x14ac:dyDescent="0.25"/>
    <row r="1620" customFormat="1" x14ac:dyDescent="0.25"/>
    <row r="1621" customFormat="1" x14ac:dyDescent="0.25"/>
    <row r="1622" customFormat="1" x14ac:dyDescent="0.25"/>
    <row r="1623" customFormat="1" x14ac:dyDescent="0.25"/>
    <row r="1624" customFormat="1" x14ac:dyDescent="0.25"/>
    <row r="1625" customFormat="1" x14ac:dyDescent="0.25"/>
    <row r="1626" customFormat="1" x14ac:dyDescent="0.25"/>
    <row r="1627" customFormat="1" x14ac:dyDescent="0.25"/>
    <row r="1628" customFormat="1" x14ac:dyDescent="0.25"/>
    <row r="1629" customFormat="1" x14ac:dyDescent="0.25"/>
    <row r="1630" customFormat="1" x14ac:dyDescent="0.25"/>
    <row r="1631" customFormat="1" x14ac:dyDescent="0.25"/>
    <row r="1632" customFormat="1" x14ac:dyDescent="0.25"/>
    <row r="1633" customFormat="1" x14ac:dyDescent="0.25"/>
    <row r="1634" customFormat="1" x14ac:dyDescent="0.25"/>
    <row r="1635" customFormat="1" x14ac:dyDescent="0.25"/>
    <row r="1636" customFormat="1" x14ac:dyDescent="0.25"/>
    <row r="1637" customFormat="1" x14ac:dyDescent="0.25"/>
    <row r="1638" customFormat="1" x14ac:dyDescent="0.25"/>
    <row r="1639" customFormat="1" x14ac:dyDescent="0.25"/>
    <row r="1640" customFormat="1" x14ac:dyDescent="0.25"/>
    <row r="1641" customFormat="1" x14ac:dyDescent="0.25"/>
    <row r="1642" customFormat="1" x14ac:dyDescent="0.25"/>
    <row r="1643" customFormat="1" x14ac:dyDescent="0.25"/>
    <row r="1644" customFormat="1" x14ac:dyDescent="0.25"/>
    <row r="1645" customFormat="1" x14ac:dyDescent="0.25"/>
    <row r="1646" customFormat="1" x14ac:dyDescent="0.25"/>
    <row r="1647" customFormat="1" x14ac:dyDescent="0.25"/>
    <row r="1648" customFormat="1" x14ac:dyDescent="0.25"/>
    <row r="1649" customFormat="1" x14ac:dyDescent="0.25"/>
    <row r="1650" customFormat="1" x14ac:dyDescent="0.25"/>
    <row r="1651" customFormat="1" x14ac:dyDescent="0.25"/>
    <row r="1652" customFormat="1" x14ac:dyDescent="0.25"/>
    <row r="1653" customFormat="1" x14ac:dyDescent="0.25"/>
    <row r="1654" customFormat="1" x14ac:dyDescent="0.25"/>
    <row r="1655" customFormat="1" x14ac:dyDescent="0.25"/>
    <row r="1656" customFormat="1" x14ac:dyDescent="0.25"/>
    <row r="1657" customFormat="1" x14ac:dyDescent="0.25"/>
    <row r="1658" customFormat="1" x14ac:dyDescent="0.25"/>
    <row r="1659" customFormat="1" x14ac:dyDescent="0.25"/>
    <row r="1660" customFormat="1" x14ac:dyDescent="0.25"/>
    <row r="1661" customFormat="1" x14ac:dyDescent="0.25"/>
    <row r="1662" customFormat="1" x14ac:dyDescent="0.25"/>
    <row r="1663" customFormat="1" x14ac:dyDescent="0.25"/>
    <row r="1664" customFormat="1" x14ac:dyDescent="0.25"/>
    <row r="1665" customFormat="1" x14ac:dyDescent="0.25"/>
    <row r="1666" customFormat="1" x14ac:dyDescent="0.25"/>
    <row r="1667" customFormat="1" x14ac:dyDescent="0.25"/>
    <row r="1668" customFormat="1" x14ac:dyDescent="0.25"/>
    <row r="1669" customFormat="1" x14ac:dyDescent="0.25"/>
    <row r="1670" customFormat="1" x14ac:dyDescent="0.25"/>
    <row r="1671" customFormat="1" x14ac:dyDescent="0.25"/>
    <row r="1672" customFormat="1" x14ac:dyDescent="0.25"/>
    <row r="1673" customFormat="1" x14ac:dyDescent="0.25"/>
    <row r="1674" customFormat="1" x14ac:dyDescent="0.25"/>
    <row r="1675" customFormat="1" x14ac:dyDescent="0.25"/>
    <row r="1676" customFormat="1" x14ac:dyDescent="0.25"/>
    <row r="1677" customFormat="1" x14ac:dyDescent="0.25"/>
    <row r="1678" customFormat="1" x14ac:dyDescent="0.25"/>
    <row r="1679" customFormat="1" x14ac:dyDescent="0.25"/>
    <row r="1680" customFormat="1" x14ac:dyDescent="0.25"/>
    <row r="1681" customFormat="1" x14ac:dyDescent="0.25"/>
    <row r="1682" customFormat="1" x14ac:dyDescent="0.25"/>
    <row r="1683" customFormat="1" x14ac:dyDescent="0.25"/>
    <row r="1684" customFormat="1" x14ac:dyDescent="0.25"/>
    <row r="1685" customFormat="1" x14ac:dyDescent="0.25"/>
    <row r="1686" customFormat="1" x14ac:dyDescent="0.25"/>
    <row r="1687" customFormat="1" x14ac:dyDescent="0.25"/>
    <row r="1688" customFormat="1" x14ac:dyDescent="0.25"/>
    <row r="1689" customFormat="1" x14ac:dyDescent="0.25"/>
    <row r="1690" customFormat="1" x14ac:dyDescent="0.25"/>
    <row r="1691" customFormat="1" x14ac:dyDescent="0.25"/>
    <row r="1692" customFormat="1" x14ac:dyDescent="0.25"/>
    <row r="1693" customFormat="1" x14ac:dyDescent="0.25"/>
    <row r="1694" customFormat="1" x14ac:dyDescent="0.25"/>
    <row r="1695" customFormat="1" x14ac:dyDescent="0.25"/>
    <row r="1696" customFormat="1" x14ac:dyDescent="0.25"/>
    <row r="1697" customFormat="1" x14ac:dyDescent="0.25"/>
    <row r="1698" customFormat="1" x14ac:dyDescent="0.25"/>
    <row r="1699" customFormat="1" x14ac:dyDescent="0.25"/>
    <row r="1700" customFormat="1" x14ac:dyDescent="0.25"/>
    <row r="1701" customFormat="1" x14ac:dyDescent="0.25"/>
    <row r="1702" customFormat="1" x14ac:dyDescent="0.25"/>
    <row r="1703" customFormat="1" x14ac:dyDescent="0.25"/>
    <row r="1704" customFormat="1" x14ac:dyDescent="0.25"/>
    <row r="1705" customFormat="1" x14ac:dyDescent="0.25"/>
    <row r="1706" customFormat="1" x14ac:dyDescent="0.25"/>
    <row r="1707" customFormat="1" x14ac:dyDescent="0.25"/>
    <row r="1708" customFormat="1" x14ac:dyDescent="0.25"/>
    <row r="1709" customFormat="1" x14ac:dyDescent="0.25"/>
    <row r="1710" customFormat="1" x14ac:dyDescent="0.25"/>
    <row r="1711" customFormat="1" x14ac:dyDescent="0.25"/>
    <row r="1712" customFormat="1" x14ac:dyDescent="0.25"/>
    <row r="1713" customFormat="1" x14ac:dyDescent="0.25"/>
    <row r="1714" customFormat="1" x14ac:dyDescent="0.25"/>
    <row r="1715" customFormat="1" x14ac:dyDescent="0.25"/>
    <row r="1716" customFormat="1" x14ac:dyDescent="0.25"/>
    <row r="1717" customFormat="1" x14ac:dyDescent="0.25"/>
    <row r="1718" customFormat="1" x14ac:dyDescent="0.25"/>
    <row r="1719" customFormat="1" x14ac:dyDescent="0.25"/>
    <row r="1720" customFormat="1" x14ac:dyDescent="0.25"/>
    <row r="1721" customFormat="1" x14ac:dyDescent="0.25"/>
    <row r="1722" customFormat="1" x14ac:dyDescent="0.25"/>
    <row r="1723" customFormat="1" x14ac:dyDescent="0.25"/>
    <row r="1724" customFormat="1" x14ac:dyDescent="0.25"/>
    <row r="1725" customFormat="1" x14ac:dyDescent="0.25"/>
    <row r="1726" customFormat="1" x14ac:dyDescent="0.25"/>
    <row r="1727" customFormat="1" x14ac:dyDescent="0.25"/>
    <row r="1728" customFormat="1" x14ac:dyDescent="0.25"/>
    <row r="1729" customFormat="1" x14ac:dyDescent="0.25"/>
    <row r="1730" customFormat="1" x14ac:dyDescent="0.25"/>
    <row r="1731" customFormat="1" x14ac:dyDescent="0.25"/>
    <row r="1732" customFormat="1" x14ac:dyDescent="0.25"/>
    <row r="1733" customFormat="1" x14ac:dyDescent="0.25"/>
    <row r="1734" customFormat="1" x14ac:dyDescent="0.25"/>
    <row r="1735" customFormat="1" x14ac:dyDescent="0.25"/>
    <row r="1736" customFormat="1" x14ac:dyDescent="0.25"/>
    <row r="1737" customFormat="1" x14ac:dyDescent="0.25"/>
    <row r="1738" customFormat="1" x14ac:dyDescent="0.25"/>
    <row r="1739" customFormat="1" x14ac:dyDescent="0.25"/>
    <row r="1740" customFormat="1" x14ac:dyDescent="0.25"/>
    <row r="1741" customFormat="1" x14ac:dyDescent="0.25"/>
    <row r="1742" customFormat="1" x14ac:dyDescent="0.25"/>
    <row r="1743" customFormat="1" x14ac:dyDescent="0.25"/>
    <row r="1744" customFormat="1" x14ac:dyDescent="0.25"/>
    <row r="1745" customFormat="1" x14ac:dyDescent="0.25"/>
    <row r="1746" customFormat="1" x14ac:dyDescent="0.25"/>
    <row r="1747" customFormat="1" x14ac:dyDescent="0.25"/>
    <row r="1748" customFormat="1" x14ac:dyDescent="0.25"/>
    <row r="1749" customFormat="1" x14ac:dyDescent="0.25"/>
    <row r="1750" customFormat="1" x14ac:dyDescent="0.25"/>
    <row r="1751" customFormat="1" x14ac:dyDescent="0.25"/>
    <row r="1752" customFormat="1" x14ac:dyDescent="0.25"/>
    <row r="1753" customFormat="1" x14ac:dyDescent="0.25"/>
    <row r="1754" customFormat="1" x14ac:dyDescent="0.25"/>
    <row r="1755" customFormat="1" x14ac:dyDescent="0.25"/>
    <row r="1756" customFormat="1" x14ac:dyDescent="0.25"/>
    <row r="1757" customFormat="1" x14ac:dyDescent="0.25"/>
    <row r="1758" customFormat="1" x14ac:dyDescent="0.25"/>
    <row r="1759" customFormat="1" x14ac:dyDescent="0.25"/>
    <row r="1760" customFormat="1" x14ac:dyDescent="0.25"/>
    <row r="1761" customFormat="1" x14ac:dyDescent="0.25"/>
    <row r="1762" customFormat="1" x14ac:dyDescent="0.25"/>
    <row r="1763" customFormat="1" x14ac:dyDescent="0.25"/>
    <row r="1764" customFormat="1" x14ac:dyDescent="0.25"/>
    <row r="1765" customFormat="1" x14ac:dyDescent="0.25"/>
    <row r="1766" customFormat="1" x14ac:dyDescent="0.25"/>
    <row r="1767" customFormat="1" x14ac:dyDescent="0.25"/>
    <row r="1768" customFormat="1" x14ac:dyDescent="0.25"/>
    <row r="1769" customFormat="1" x14ac:dyDescent="0.25"/>
    <row r="1770" customFormat="1" x14ac:dyDescent="0.25"/>
    <row r="1771" customFormat="1" x14ac:dyDescent="0.25"/>
    <row r="1772" customFormat="1" x14ac:dyDescent="0.25"/>
    <row r="1773" customFormat="1" x14ac:dyDescent="0.25"/>
    <row r="1774" customFormat="1" x14ac:dyDescent="0.25"/>
    <row r="1775" customFormat="1" x14ac:dyDescent="0.25"/>
    <row r="1776" customFormat="1" x14ac:dyDescent="0.25"/>
    <row r="1777" customFormat="1" x14ac:dyDescent="0.25"/>
    <row r="1778" customFormat="1" x14ac:dyDescent="0.25"/>
    <row r="1779" customFormat="1" x14ac:dyDescent="0.25"/>
    <row r="1780" customFormat="1" x14ac:dyDescent="0.25"/>
    <row r="1781" customFormat="1" x14ac:dyDescent="0.25"/>
    <row r="1782" customFormat="1" x14ac:dyDescent="0.25"/>
    <row r="1783" customFormat="1" x14ac:dyDescent="0.25"/>
    <row r="1784" customFormat="1" x14ac:dyDescent="0.25"/>
    <row r="1785" customFormat="1" x14ac:dyDescent="0.25"/>
    <row r="1786" customFormat="1" x14ac:dyDescent="0.25"/>
    <row r="1787" customFormat="1" x14ac:dyDescent="0.25"/>
    <row r="1788" customFormat="1" x14ac:dyDescent="0.25"/>
    <row r="1789" customFormat="1" x14ac:dyDescent="0.25"/>
    <row r="1790" customFormat="1" x14ac:dyDescent="0.25"/>
    <row r="1791" customFormat="1" x14ac:dyDescent="0.25"/>
    <row r="1792" customFormat="1" x14ac:dyDescent="0.25"/>
    <row r="1793" customFormat="1" x14ac:dyDescent="0.25"/>
    <row r="1794" customFormat="1" x14ac:dyDescent="0.25"/>
    <row r="1795" customFormat="1" x14ac:dyDescent="0.25"/>
    <row r="1796" customFormat="1" x14ac:dyDescent="0.25"/>
    <row r="1797" customFormat="1" x14ac:dyDescent="0.25"/>
    <row r="1798" customFormat="1" x14ac:dyDescent="0.25"/>
    <row r="1799" customFormat="1" x14ac:dyDescent="0.25"/>
    <row r="1800" customFormat="1" x14ac:dyDescent="0.25"/>
    <row r="1801" customFormat="1" x14ac:dyDescent="0.25"/>
    <row r="1802" customFormat="1" x14ac:dyDescent="0.25"/>
    <row r="1803" customFormat="1" x14ac:dyDescent="0.25"/>
    <row r="1804" customFormat="1" x14ac:dyDescent="0.25"/>
    <row r="1805" customFormat="1" x14ac:dyDescent="0.25"/>
    <row r="1806" customFormat="1" x14ac:dyDescent="0.25"/>
    <row r="1807" customFormat="1" x14ac:dyDescent="0.25"/>
    <row r="1808" customFormat="1" x14ac:dyDescent="0.25"/>
    <row r="1809" customFormat="1" x14ac:dyDescent="0.25"/>
    <row r="1810" customFormat="1" x14ac:dyDescent="0.25"/>
    <row r="1811" customFormat="1" x14ac:dyDescent="0.25"/>
    <row r="1812" customFormat="1" x14ac:dyDescent="0.25"/>
    <row r="1813" customFormat="1" x14ac:dyDescent="0.25"/>
    <row r="1814" customFormat="1" x14ac:dyDescent="0.25"/>
    <row r="1815" customFormat="1" x14ac:dyDescent="0.25"/>
    <row r="1816" customFormat="1" x14ac:dyDescent="0.25"/>
    <row r="1817" customFormat="1" x14ac:dyDescent="0.25"/>
    <row r="1818" customFormat="1" x14ac:dyDescent="0.25"/>
    <row r="1819" customFormat="1" x14ac:dyDescent="0.25"/>
    <row r="1820" customFormat="1" x14ac:dyDescent="0.25"/>
    <row r="1821" customFormat="1" x14ac:dyDescent="0.25"/>
    <row r="1822" customFormat="1" x14ac:dyDescent="0.25"/>
    <row r="1823" customFormat="1" x14ac:dyDescent="0.25"/>
    <row r="1824" customFormat="1" x14ac:dyDescent="0.25"/>
    <row r="1825" customFormat="1" x14ac:dyDescent="0.25"/>
    <row r="1826" customFormat="1" x14ac:dyDescent="0.25"/>
    <row r="1827" customFormat="1" x14ac:dyDescent="0.25"/>
    <row r="1828" customFormat="1" x14ac:dyDescent="0.25"/>
    <row r="1829" customFormat="1" x14ac:dyDescent="0.25"/>
    <row r="1830" customFormat="1" x14ac:dyDescent="0.25"/>
    <row r="1831" customFormat="1" x14ac:dyDescent="0.25"/>
    <row r="1832" customFormat="1" x14ac:dyDescent="0.25"/>
    <row r="1833" customFormat="1" x14ac:dyDescent="0.25"/>
    <row r="1834" customFormat="1" x14ac:dyDescent="0.25"/>
    <row r="1835" customFormat="1" x14ac:dyDescent="0.25"/>
    <row r="1836" customFormat="1" x14ac:dyDescent="0.25"/>
    <row r="1837" customFormat="1" x14ac:dyDescent="0.25"/>
    <row r="1838" customFormat="1" x14ac:dyDescent="0.25"/>
    <row r="1839" customFormat="1" x14ac:dyDescent="0.25"/>
    <row r="1840" customFormat="1" x14ac:dyDescent="0.25"/>
    <row r="1841" customFormat="1" x14ac:dyDescent="0.25"/>
    <row r="1842" customFormat="1" x14ac:dyDescent="0.25"/>
    <row r="1843" customFormat="1" x14ac:dyDescent="0.25"/>
    <row r="1844" customFormat="1" x14ac:dyDescent="0.25"/>
    <row r="1845" customFormat="1" x14ac:dyDescent="0.25"/>
    <row r="1846" customFormat="1" x14ac:dyDescent="0.25"/>
    <row r="1847" customFormat="1" x14ac:dyDescent="0.25"/>
    <row r="1848" customFormat="1" x14ac:dyDescent="0.25"/>
    <row r="1849" customFormat="1" x14ac:dyDescent="0.25"/>
    <row r="1850" customFormat="1" x14ac:dyDescent="0.25"/>
    <row r="1851" customFormat="1" x14ac:dyDescent="0.25"/>
    <row r="1852" customFormat="1" x14ac:dyDescent="0.25"/>
    <row r="1853" customFormat="1" x14ac:dyDescent="0.25"/>
    <row r="1854" customFormat="1" x14ac:dyDescent="0.25"/>
    <row r="1855" customFormat="1" x14ac:dyDescent="0.25"/>
    <row r="1856" customFormat="1" x14ac:dyDescent="0.25"/>
    <row r="1857" customFormat="1" x14ac:dyDescent="0.25"/>
    <row r="1858" customFormat="1" x14ac:dyDescent="0.25"/>
    <row r="1859" customFormat="1" x14ac:dyDescent="0.25"/>
    <row r="1860" customFormat="1" x14ac:dyDescent="0.25"/>
    <row r="1861" customFormat="1" x14ac:dyDescent="0.25"/>
    <row r="1862" customFormat="1" x14ac:dyDescent="0.25"/>
    <row r="1863" customFormat="1" x14ac:dyDescent="0.25"/>
    <row r="1864" customFormat="1" x14ac:dyDescent="0.25"/>
    <row r="1865" customFormat="1" x14ac:dyDescent="0.25"/>
    <row r="1866" customFormat="1" x14ac:dyDescent="0.25"/>
    <row r="1867" customFormat="1" x14ac:dyDescent="0.25"/>
    <row r="1868" customFormat="1" x14ac:dyDescent="0.25"/>
    <row r="1869" customFormat="1" x14ac:dyDescent="0.25"/>
    <row r="1870" customFormat="1" x14ac:dyDescent="0.25"/>
    <row r="1871" customFormat="1" x14ac:dyDescent="0.25"/>
    <row r="1872" customFormat="1" x14ac:dyDescent="0.25"/>
    <row r="1873" customFormat="1" x14ac:dyDescent="0.25"/>
    <row r="1874" customFormat="1" x14ac:dyDescent="0.25"/>
    <row r="1875" customFormat="1" x14ac:dyDescent="0.25"/>
    <row r="1876" customFormat="1" x14ac:dyDescent="0.25"/>
    <row r="1877" customFormat="1" x14ac:dyDescent="0.25"/>
    <row r="1878" customFormat="1" x14ac:dyDescent="0.25"/>
    <row r="1879" customFormat="1" x14ac:dyDescent="0.25"/>
    <row r="1880" customFormat="1" x14ac:dyDescent="0.25"/>
    <row r="1881" customFormat="1" x14ac:dyDescent="0.25"/>
    <row r="1882" customFormat="1" x14ac:dyDescent="0.25"/>
    <row r="1883" customFormat="1" x14ac:dyDescent="0.25"/>
    <row r="1884" customFormat="1" x14ac:dyDescent="0.25"/>
    <row r="1885" customFormat="1" x14ac:dyDescent="0.25"/>
    <row r="1886" customFormat="1" x14ac:dyDescent="0.25"/>
    <row r="1887" customFormat="1" x14ac:dyDescent="0.25"/>
    <row r="1888" customFormat="1" x14ac:dyDescent="0.25"/>
    <row r="1889" customFormat="1" x14ac:dyDescent="0.25"/>
    <row r="1890" customFormat="1" x14ac:dyDescent="0.25"/>
    <row r="1891" customFormat="1" x14ac:dyDescent="0.25"/>
    <row r="1892" customFormat="1" x14ac:dyDescent="0.25"/>
    <row r="1893" customFormat="1" x14ac:dyDescent="0.25"/>
    <row r="1894" customFormat="1" x14ac:dyDescent="0.25"/>
    <row r="1895" customFormat="1" x14ac:dyDescent="0.25"/>
    <row r="1896" customFormat="1" x14ac:dyDescent="0.25"/>
    <row r="1897" customFormat="1" x14ac:dyDescent="0.25"/>
    <row r="1898" customFormat="1" x14ac:dyDescent="0.25"/>
    <row r="1899" customFormat="1" x14ac:dyDescent="0.25"/>
    <row r="1900" customFormat="1" x14ac:dyDescent="0.25"/>
    <row r="1901" customFormat="1" x14ac:dyDescent="0.25"/>
    <row r="1902" customFormat="1" x14ac:dyDescent="0.25"/>
    <row r="1903" customFormat="1" x14ac:dyDescent="0.25"/>
    <row r="1904" customFormat="1" x14ac:dyDescent="0.25"/>
    <row r="1905" customFormat="1" x14ac:dyDescent="0.25"/>
    <row r="1906" customFormat="1" x14ac:dyDescent="0.25"/>
    <row r="1907" customFormat="1" x14ac:dyDescent="0.25"/>
    <row r="1908" customFormat="1" x14ac:dyDescent="0.25"/>
    <row r="1909" customFormat="1" x14ac:dyDescent="0.25"/>
    <row r="1910" customFormat="1" x14ac:dyDescent="0.25"/>
    <row r="1911" customFormat="1" x14ac:dyDescent="0.25"/>
    <row r="1912" customFormat="1" x14ac:dyDescent="0.25"/>
    <row r="1913" customFormat="1" x14ac:dyDescent="0.25"/>
    <row r="1914" customFormat="1" x14ac:dyDescent="0.25"/>
    <row r="1915" customFormat="1" x14ac:dyDescent="0.25"/>
    <row r="1916" customFormat="1" x14ac:dyDescent="0.25"/>
    <row r="1917" customFormat="1" x14ac:dyDescent="0.25"/>
    <row r="1918" customFormat="1" x14ac:dyDescent="0.25"/>
    <row r="1919" customFormat="1" x14ac:dyDescent="0.25"/>
    <row r="1920" customFormat="1" x14ac:dyDescent="0.25"/>
    <row r="1921" customFormat="1" x14ac:dyDescent="0.25"/>
    <row r="1922" customFormat="1" x14ac:dyDescent="0.25"/>
    <row r="1923" customFormat="1" x14ac:dyDescent="0.25"/>
    <row r="1924" customFormat="1" x14ac:dyDescent="0.25"/>
    <row r="1925" customFormat="1" x14ac:dyDescent="0.25"/>
    <row r="1926" customFormat="1" x14ac:dyDescent="0.25"/>
    <row r="1927" customFormat="1" x14ac:dyDescent="0.25"/>
    <row r="1928" customFormat="1" x14ac:dyDescent="0.25"/>
    <row r="1929" customFormat="1" x14ac:dyDescent="0.25"/>
    <row r="1930" customFormat="1" x14ac:dyDescent="0.25"/>
    <row r="1931" customFormat="1" x14ac:dyDescent="0.25"/>
    <row r="1932" customFormat="1" x14ac:dyDescent="0.25"/>
    <row r="1933" customFormat="1" x14ac:dyDescent="0.25"/>
    <row r="1934" customFormat="1" x14ac:dyDescent="0.25"/>
    <row r="1935" customFormat="1" x14ac:dyDescent="0.25"/>
    <row r="1936" customFormat="1" x14ac:dyDescent="0.25"/>
    <row r="1937" customFormat="1" x14ac:dyDescent="0.25"/>
    <row r="1938" customFormat="1" x14ac:dyDescent="0.25"/>
    <row r="1939" customFormat="1" x14ac:dyDescent="0.25"/>
    <row r="1940" customFormat="1" x14ac:dyDescent="0.25"/>
    <row r="1941" customFormat="1" x14ac:dyDescent="0.25"/>
    <row r="1942" customFormat="1" x14ac:dyDescent="0.25"/>
    <row r="1943" customFormat="1" x14ac:dyDescent="0.25"/>
    <row r="1944" customFormat="1" x14ac:dyDescent="0.25"/>
    <row r="1945" customFormat="1" x14ac:dyDescent="0.25"/>
    <row r="1946" customFormat="1" x14ac:dyDescent="0.25"/>
    <row r="1947" customFormat="1" x14ac:dyDescent="0.25"/>
    <row r="1948" customFormat="1" x14ac:dyDescent="0.25"/>
    <row r="1949" customFormat="1" x14ac:dyDescent="0.25"/>
    <row r="1950" customFormat="1" x14ac:dyDescent="0.25"/>
    <row r="1951" customFormat="1" x14ac:dyDescent="0.25"/>
    <row r="1952" customFormat="1" x14ac:dyDescent="0.25"/>
    <row r="1953" customFormat="1" x14ac:dyDescent="0.25"/>
    <row r="1954" customFormat="1" x14ac:dyDescent="0.25"/>
    <row r="1955" customFormat="1" x14ac:dyDescent="0.25"/>
    <row r="1956" customFormat="1" x14ac:dyDescent="0.25"/>
    <row r="1957" customFormat="1" x14ac:dyDescent="0.25"/>
    <row r="1958" customFormat="1" x14ac:dyDescent="0.25"/>
    <row r="1959" customFormat="1" x14ac:dyDescent="0.25"/>
    <row r="1960" customFormat="1" x14ac:dyDescent="0.25"/>
    <row r="1961" customFormat="1" x14ac:dyDescent="0.25"/>
    <row r="1962" customFormat="1" x14ac:dyDescent="0.25"/>
    <row r="1963" customFormat="1" x14ac:dyDescent="0.25"/>
    <row r="1964" customFormat="1" x14ac:dyDescent="0.25"/>
    <row r="1965" customFormat="1" x14ac:dyDescent="0.25"/>
    <row r="1966" customFormat="1" x14ac:dyDescent="0.25"/>
    <row r="1967" customFormat="1" x14ac:dyDescent="0.25"/>
    <row r="1968" customFormat="1" x14ac:dyDescent="0.25"/>
    <row r="1969" customFormat="1" x14ac:dyDescent="0.25"/>
    <row r="1970" customFormat="1" x14ac:dyDescent="0.25"/>
    <row r="1971" customFormat="1" x14ac:dyDescent="0.25"/>
    <row r="1972" customFormat="1" x14ac:dyDescent="0.25"/>
    <row r="1973" customFormat="1" x14ac:dyDescent="0.25"/>
    <row r="1974" customFormat="1" x14ac:dyDescent="0.25"/>
    <row r="1975" customFormat="1" x14ac:dyDescent="0.25"/>
    <row r="1976" customFormat="1" x14ac:dyDescent="0.25"/>
    <row r="1977" customFormat="1" x14ac:dyDescent="0.25"/>
    <row r="1978" customFormat="1" x14ac:dyDescent="0.25"/>
    <row r="1979" customFormat="1" x14ac:dyDescent="0.25"/>
    <row r="1980" customFormat="1" x14ac:dyDescent="0.25"/>
    <row r="1981" customFormat="1" x14ac:dyDescent="0.25"/>
    <row r="1982" customFormat="1" x14ac:dyDescent="0.25"/>
    <row r="1983" customFormat="1" x14ac:dyDescent="0.25"/>
    <row r="1984" customFormat="1" x14ac:dyDescent="0.25"/>
    <row r="1985" customFormat="1" x14ac:dyDescent="0.25"/>
    <row r="1986" customFormat="1" x14ac:dyDescent="0.25"/>
    <row r="1987" customFormat="1" x14ac:dyDescent="0.25"/>
    <row r="1988" customFormat="1" x14ac:dyDescent="0.25"/>
    <row r="1989" customFormat="1" x14ac:dyDescent="0.25"/>
    <row r="1990" customFormat="1" x14ac:dyDescent="0.25"/>
    <row r="1991" customFormat="1" x14ac:dyDescent="0.25"/>
    <row r="1992" customFormat="1" x14ac:dyDescent="0.25"/>
    <row r="1993" customFormat="1" x14ac:dyDescent="0.25"/>
    <row r="1994" customFormat="1" x14ac:dyDescent="0.25"/>
    <row r="1995" customFormat="1" x14ac:dyDescent="0.25"/>
    <row r="1996" customFormat="1" x14ac:dyDescent="0.25"/>
    <row r="1997" customFormat="1" x14ac:dyDescent="0.25"/>
    <row r="1998" customFormat="1" x14ac:dyDescent="0.25"/>
    <row r="1999" customFormat="1" x14ac:dyDescent="0.25"/>
    <row r="2000" customFormat="1" x14ac:dyDescent="0.25"/>
    <row r="2001" customFormat="1" x14ac:dyDescent="0.25"/>
    <row r="2002" customFormat="1" x14ac:dyDescent="0.25"/>
    <row r="2003" customFormat="1" x14ac:dyDescent="0.25"/>
    <row r="2004" customFormat="1" x14ac:dyDescent="0.25"/>
    <row r="2005" customFormat="1" x14ac:dyDescent="0.25"/>
    <row r="2006" customFormat="1" x14ac:dyDescent="0.25"/>
    <row r="2007" customFormat="1" x14ac:dyDescent="0.25"/>
    <row r="2008" customFormat="1" x14ac:dyDescent="0.25"/>
    <row r="2009" customFormat="1" x14ac:dyDescent="0.25"/>
    <row r="2010" customFormat="1" x14ac:dyDescent="0.25"/>
    <row r="2011" customFormat="1" x14ac:dyDescent="0.25"/>
    <row r="2012" customFormat="1" x14ac:dyDescent="0.25"/>
    <row r="2013" customFormat="1" x14ac:dyDescent="0.25"/>
    <row r="2014" customFormat="1" x14ac:dyDescent="0.25"/>
    <row r="2015" customFormat="1" x14ac:dyDescent="0.25"/>
    <row r="2016" customFormat="1" x14ac:dyDescent="0.25"/>
    <row r="2017" customFormat="1" x14ac:dyDescent="0.25"/>
    <row r="2018" customFormat="1" x14ac:dyDescent="0.25"/>
    <row r="2019" customFormat="1" x14ac:dyDescent="0.25"/>
    <row r="2020" customFormat="1" x14ac:dyDescent="0.25"/>
    <row r="2021" customFormat="1" x14ac:dyDescent="0.25"/>
    <row r="2022" customFormat="1" x14ac:dyDescent="0.25"/>
    <row r="2023" customFormat="1" x14ac:dyDescent="0.25"/>
    <row r="2024" customFormat="1" x14ac:dyDescent="0.25"/>
    <row r="2025" customFormat="1" x14ac:dyDescent="0.25"/>
    <row r="2026" customFormat="1" x14ac:dyDescent="0.25"/>
    <row r="2027" customFormat="1" x14ac:dyDescent="0.25"/>
    <row r="2028" customFormat="1" x14ac:dyDescent="0.25"/>
    <row r="2029" customFormat="1" x14ac:dyDescent="0.25"/>
    <row r="2030" customFormat="1" x14ac:dyDescent="0.25"/>
    <row r="2031" customFormat="1" x14ac:dyDescent="0.25"/>
    <row r="2032" customFormat="1" x14ac:dyDescent="0.25"/>
    <row r="2033" customFormat="1" x14ac:dyDescent="0.25"/>
    <row r="2034" customFormat="1" x14ac:dyDescent="0.25"/>
    <row r="2035" customFormat="1" x14ac:dyDescent="0.25"/>
    <row r="2036" customFormat="1" x14ac:dyDescent="0.25"/>
    <row r="2037" customFormat="1" x14ac:dyDescent="0.25"/>
    <row r="2038" customFormat="1" x14ac:dyDescent="0.25"/>
    <row r="2039" customFormat="1" x14ac:dyDescent="0.25"/>
    <row r="2040" customFormat="1" x14ac:dyDescent="0.25"/>
    <row r="2041" customFormat="1" x14ac:dyDescent="0.25"/>
    <row r="2042" customFormat="1" x14ac:dyDescent="0.25"/>
    <row r="2043" customFormat="1" x14ac:dyDescent="0.25"/>
    <row r="2044" customFormat="1" x14ac:dyDescent="0.25"/>
    <row r="2045" customFormat="1" x14ac:dyDescent="0.25"/>
    <row r="2046" customFormat="1" x14ac:dyDescent="0.25"/>
    <row r="2047" customFormat="1" x14ac:dyDescent="0.25"/>
    <row r="2048" customFormat="1" x14ac:dyDescent="0.25"/>
    <row r="2049" customFormat="1" x14ac:dyDescent="0.25"/>
    <row r="2050" customFormat="1" x14ac:dyDescent="0.25"/>
    <row r="2051" customFormat="1" x14ac:dyDescent="0.25"/>
    <row r="2052" customFormat="1" x14ac:dyDescent="0.25"/>
    <row r="2053" customFormat="1" x14ac:dyDescent="0.25"/>
    <row r="2054" customFormat="1" x14ac:dyDescent="0.25"/>
    <row r="2055" customFormat="1" x14ac:dyDescent="0.25"/>
    <row r="2056" customFormat="1" x14ac:dyDescent="0.25"/>
    <row r="2057" customFormat="1" x14ac:dyDescent="0.25"/>
    <row r="2058" customFormat="1" x14ac:dyDescent="0.25"/>
    <row r="2059" customFormat="1" x14ac:dyDescent="0.25"/>
    <row r="2060" customFormat="1" x14ac:dyDescent="0.25"/>
    <row r="2061" customFormat="1" x14ac:dyDescent="0.25"/>
    <row r="2062" customFormat="1" x14ac:dyDescent="0.25"/>
    <row r="2063" customFormat="1" x14ac:dyDescent="0.25"/>
    <row r="2064" customFormat="1" x14ac:dyDescent="0.25"/>
    <row r="2065" customFormat="1" x14ac:dyDescent="0.25"/>
    <row r="2066" customFormat="1" x14ac:dyDescent="0.25"/>
    <row r="2067" customFormat="1" x14ac:dyDescent="0.25"/>
    <row r="2068" customFormat="1" x14ac:dyDescent="0.25"/>
    <row r="2069" customFormat="1" x14ac:dyDescent="0.25"/>
    <row r="2070" customFormat="1" x14ac:dyDescent="0.25"/>
    <row r="2071" customFormat="1" x14ac:dyDescent="0.25"/>
    <row r="2072" customFormat="1" x14ac:dyDescent="0.25"/>
    <row r="2073" customFormat="1" x14ac:dyDescent="0.25"/>
    <row r="2074" customFormat="1" x14ac:dyDescent="0.25"/>
    <row r="2075" customFormat="1" x14ac:dyDescent="0.25"/>
    <row r="2076" customFormat="1" x14ac:dyDescent="0.25"/>
    <row r="2077" customFormat="1" x14ac:dyDescent="0.25"/>
    <row r="2078" customFormat="1" x14ac:dyDescent="0.25"/>
    <row r="2079" customFormat="1" x14ac:dyDescent="0.25"/>
    <row r="2080" customFormat="1" x14ac:dyDescent="0.25"/>
    <row r="2081" customFormat="1" x14ac:dyDescent="0.25"/>
    <row r="2082" customFormat="1" x14ac:dyDescent="0.25"/>
    <row r="2083" customFormat="1" x14ac:dyDescent="0.25"/>
    <row r="2084" customFormat="1" x14ac:dyDescent="0.25"/>
    <row r="2085" customFormat="1" x14ac:dyDescent="0.25"/>
    <row r="2086" customFormat="1" x14ac:dyDescent="0.25"/>
    <row r="2087" customFormat="1" x14ac:dyDescent="0.25"/>
    <row r="2088" customFormat="1" x14ac:dyDescent="0.25"/>
    <row r="2089" customFormat="1" x14ac:dyDescent="0.25"/>
    <row r="2090" customFormat="1" x14ac:dyDescent="0.25"/>
    <row r="2091" customFormat="1" x14ac:dyDescent="0.25"/>
    <row r="2092" customFormat="1" x14ac:dyDescent="0.25"/>
    <row r="2093" customFormat="1" x14ac:dyDescent="0.25"/>
    <row r="2094" customFormat="1" x14ac:dyDescent="0.25"/>
    <row r="2095" customFormat="1" x14ac:dyDescent="0.25"/>
    <row r="2096" customFormat="1" x14ac:dyDescent="0.25"/>
    <row r="2097" customFormat="1" x14ac:dyDescent="0.25"/>
    <row r="2098" customFormat="1" x14ac:dyDescent="0.25"/>
    <row r="2099" customFormat="1" x14ac:dyDescent="0.25"/>
    <row r="2100" customFormat="1" x14ac:dyDescent="0.25"/>
    <row r="2101" customFormat="1" x14ac:dyDescent="0.25"/>
    <row r="2102" customFormat="1" x14ac:dyDescent="0.25"/>
    <row r="2103" customFormat="1" x14ac:dyDescent="0.25"/>
    <row r="2104" customFormat="1" x14ac:dyDescent="0.25"/>
    <row r="2105" customFormat="1" x14ac:dyDescent="0.25"/>
    <row r="2106" customFormat="1" x14ac:dyDescent="0.25"/>
    <row r="2107" customFormat="1" x14ac:dyDescent="0.25"/>
    <row r="2108" customFormat="1" x14ac:dyDescent="0.25"/>
    <row r="2109" customFormat="1" x14ac:dyDescent="0.25"/>
    <row r="2110" customFormat="1" x14ac:dyDescent="0.25"/>
    <row r="2111" customFormat="1" x14ac:dyDescent="0.25"/>
    <row r="2112" customFormat="1" x14ac:dyDescent="0.25"/>
    <row r="2113" customFormat="1" x14ac:dyDescent="0.25"/>
    <row r="2114" customFormat="1" x14ac:dyDescent="0.25"/>
    <row r="2115" customFormat="1" x14ac:dyDescent="0.25"/>
    <row r="2116" customFormat="1" x14ac:dyDescent="0.25"/>
    <row r="2117" customFormat="1" x14ac:dyDescent="0.25"/>
    <row r="2118" customFormat="1" x14ac:dyDescent="0.25"/>
    <row r="2119" customFormat="1" x14ac:dyDescent="0.25"/>
    <row r="2120" customFormat="1" x14ac:dyDescent="0.25"/>
    <row r="2121" customFormat="1" x14ac:dyDescent="0.25"/>
    <row r="2122" customFormat="1" x14ac:dyDescent="0.25"/>
    <row r="2123" customFormat="1" x14ac:dyDescent="0.25"/>
    <row r="2124" customFormat="1" x14ac:dyDescent="0.25"/>
    <row r="2125" customFormat="1" x14ac:dyDescent="0.25"/>
    <row r="2126" customFormat="1" x14ac:dyDescent="0.25"/>
    <row r="2127" customFormat="1" x14ac:dyDescent="0.25"/>
    <row r="2128" customFormat="1" x14ac:dyDescent="0.25"/>
    <row r="2129" customFormat="1" x14ac:dyDescent="0.25"/>
    <row r="2130" customFormat="1" x14ac:dyDescent="0.25"/>
    <row r="2131" customFormat="1" x14ac:dyDescent="0.25"/>
    <row r="2132" customFormat="1" x14ac:dyDescent="0.25"/>
    <row r="2133" customFormat="1" x14ac:dyDescent="0.25"/>
    <row r="2134" customFormat="1" x14ac:dyDescent="0.25"/>
    <row r="2135" customFormat="1" x14ac:dyDescent="0.25"/>
    <row r="2136" customFormat="1" x14ac:dyDescent="0.25"/>
    <row r="2137" customFormat="1" x14ac:dyDescent="0.25"/>
    <row r="2138" customFormat="1" x14ac:dyDescent="0.25"/>
    <row r="2139" customFormat="1" x14ac:dyDescent="0.25"/>
    <row r="2140" customFormat="1" x14ac:dyDescent="0.25"/>
    <row r="2141" customFormat="1" x14ac:dyDescent="0.25"/>
    <row r="2142" customFormat="1" x14ac:dyDescent="0.25"/>
    <row r="2143" customFormat="1" x14ac:dyDescent="0.25"/>
    <row r="2144" customFormat="1" x14ac:dyDescent="0.25"/>
    <row r="2145" customFormat="1" x14ac:dyDescent="0.25"/>
    <row r="2146" customFormat="1" x14ac:dyDescent="0.25"/>
    <row r="2147" customFormat="1" x14ac:dyDescent="0.25"/>
    <row r="2148" customFormat="1" x14ac:dyDescent="0.25"/>
    <row r="2149" customFormat="1" x14ac:dyDescent="0.25"/>
    <row r="2150" customFormat="1" x14ac:dyDescent="0.25"/>
    <row r="2151" customFormat="1" x14ac:dyDescent="0.25"/>
    <row r="2152" customFormat="1" x14ac:dyDescent="0.25"/>
    <row r="2153" customFormat="1" x14ac:dyDescent="0.25"/>
    <row r="2154" customFormat="1" x14ac:dyDescent="0.25"/>
    <row r="2155" customFormat="1" x14ac:dyDescent="0.25"/>
    <row r="2156" customFormat="1" x14ac:dyDescent="0.25"/>
    <row r="2157" customFormat="1" x14ac:dyDescent="0.25"/>
    <row r="2158" customFormat="1" x14ac:dyDescent="0.25"/>
    <row r="2159" customFormat="1" x14ac:dyDescent="0.25"/>
    <row r="2160" customFormat="1" x14ac:dyDescent="0.25"/>
    <row r="2161" customFormat="1" x14ac:dyDescent="0.25"/>
    <row r="2162" customFormat="1" x14ac:dyDescent="0.25"/>
    <row r="2163" customFormat="1" x14ac:dyDescent="0.25"/>
    <row r="2164" customFormat="1" x14ac:dyDescent="0.25"/>
    <row r="2165" customFormat="1" x14ac:dyDescent="0.25"/>
    <row r="2166" customFormat="1" x14ac:dyDescent="0.25"/>
    <row r="2167" customFormat="1" x14ac:dyDescent="0.25"/>
    <row r="2168" customFormat="1" x14ac:dyDescent="0.25"/>
    <row r="2169" customFormat="1" x14ac:dyDescent="0.25"/>
    <row r="2170" customFormat="1" x14ac:dyDescent="0.25"/>
    <row r="2171" customFormat="1" x14ac:dyDescent="0.25"/>
    <row r="2172" customFormat="1" x14ac:dyDescent="0.25"/>
    <row r="2173" customFormat="1" x14ac:dyDescent="0.25"/>
    <row r="2174" customFormat="1" x14ac:dyDescent="0.25"/>
    <row r="2175" customFormat="1" x14ac:dyDescent="0.25"/>
    <row r="2176" customFormat="1" x14ac:dyDescent="0.25"/>
    <row r="2177" customFormat="1" x14ac:dyDescent="0.25"/>
    <row r="2178" customFormat="1" x14ac:dyDescent="0.25"/>
    <row r="2179" customFormat="1" x14ac:dyDescent="0.25"/>
    <row r="2180" customFormat="1" x14ac:dyDescent="0.25"/>
    <row r="2181" customFormat="1" x14ac:dyDescent="0.25"/>
    <row r="2182" customFormat="1" x14ac:dyDescent="0.25"/>
    <row r="2183" customFormat="1" x14ac:dyDescent="0.25"/>
    <row r="2184" customFormat="1" x14ac:dyDescent="0.25"/>
    <row r="2185" customFormat="1" x14ac:dyDescent="0.25"/>
    <row r="2186" customFormat="1" x14ac:dyDescent="0.25"/>
    <row r="2187" customFormat="1" x14ac:dyDescent="0.25"/>
    <row r="2188" customFormat="1" x14ac:dyDescent="0.25"/>
    <row r="2189" customFormat="1" x14ac:dyDescent="0.25"/>
    <row r="2190" customFormat="1" x14ac:dyDescent="0.25"/>
    <row r="2191" customFormat="1" x14ac:dyDescent="0.25"/>
    <row r="2192" customFormat="1" x14ac:dyDescent="0.25"/>
    <row r="2193" customFormat="1" x14ac:dyDescent="0.25"/>
    <row r="2194" customFormat="1" x14ac:dyDescent="0.25"/>
    <row r="2195" customFormat="1" x14ac:dyDescent="0.25"/>
    <row r="2196" customFormat="1" x14ac:dyDescent="0.25"/>
    <row r="2197" customFormat="1" x14ac:dyDescent="0.25"/>
    <row r="2198" customFormat="1" x14ac:dyDescent="0.25"/>
    <row r="2199" customFormat="1" x14ac:dyDescent="0.25"/>
    <row r="2200" customFormat="1" x14ac:dyDescent="0.25"/>
    <row r="2201" customFormat="1" x14ac:dyDescent="0.25"/>
    <row r="2202" customFormat="1" x14ac:dyDescent="0.25"/>
    <row r="2203" customFormat="1" x14ac:dyDescent="0.25"/>
    <row r="2204" customFormat="1" x14ac:dyDescent="0.25"/>
    <row r="2205" customFormat="1" x14ac:dyDescent="0.25"/>
    <row r="2206" customFormat="1" x14ac:dyDescent="0.25"/>
    <row r="2207" customFormat="1" x14ac:dyDescent="0.25"/>
    <row r="2208" customFormat="1" x14ac:dyDescent="0.25"/>
    <row r="2209" customFormat="1" x14ac:dyDescent="0.25"/>
    <row r="2210" customFormat="1" x14ac:dyDescent="0.25"/>
    <row r="2211" customFormat="1" x14ac:dyDescent="0.25"/>
    <row r="2212" customFormat="1" x14ac:dyDescent="0.25"/>
    <row r="2213" customFormat="1" x14ac:dyDescent="0.25"/>
    <row r="2214" customFormat="1" x14ac:dyDescent="0.25"/>
    <row r="2215" customFormat="1" x14ac:dyDescent="0.25"/>
    <row r="2216" customFormat="1" x14ac:dyDescent="0.25"/>
    <row r="2217" customFormat="1" x14ac:dyDescent="0.25"/>
    <row r="2218" customFormat="1" x14ac:dyDescent="0.25"/>
    <row r="2219" customFormat="1" x14ac:dyDescent="0.25"/>
    <row r="2220" customFormat="1" x14ac:dyDescent="0.25"/>
    <row r="2221" customFormat="1" x14ac:dyDescent="0.25"/>
    <row r="2222" customFormat="1" x14ac:dyDescent="0.25"/>
    <row r="2223" customFormat="1" x14ac:dyDescent="0.25"/>
    <row r="2224" customFormat="1" x14ac:dyDescent="0.25"/>
    <row r="2225" customFormat="1" x14ac:dyDescent="0.25"/>
    <row r="2226" customFormat="1" x14ac:dyDescent="0.25"/>
    <row r="2227" customFormat="1" x14ac:dyDescent="0.25"/>
    <row r="2228" customFormat="1" x14ac:dyDescent="0.25"/>
    <row r="2229" customFormat="1" x14ac:dyDescent="0.25"/>
    <row r="2230" customFormat="1" x14ac:dyDescent="0.25"/>
    <row r="2231" customFormat="1" x14ac:dyDescent="0.25"/>
    <row r="2232" customFormat="1" x14ac:dyDescent="0.25"/>
    <row r="2233" customFormat="1" x14ac:dyDescent="0.25"/>
    <row r="2234" customFormat="1" x14ac:dyDescent="0.25"/>
    <row r="2235" customFormat="1" x14ac:dyDescent="0.25"/>
    <row r="2236" customFormat="1" x14ac:dyDescent="0.25"/>
    <row r="2237" customFormat="1" x14ac:dyDescent="0.25"/>
    <row r="2238" customFormat="1" x14ac:dyDescent="0.25"/>
    <row r="2239" customFormat="1" x14ac:dyDescent="0.25"/>
    <row r="2240" customFormat="1" x14ac:dyDescent="0.25"/>
    <row r="2241" customFormat="1" x14ac:dyDescent="0.25"/>
    <row r="2242" customFormat="1" x14ac:dyDescent="0.25"/>
    <row r="2243" customFormat="1" x14ac:dyDescent="0.25"/>
    <row r="2244" customFormat="1" x14ac:dyDescent="0.25"/>
    <row r="2245" customFormat="1" x14ac:dyDescent="0.25"/>
    <row r="2246" customFormat="1" x14ac:dyDescent="0.25"/>
    <row r="2247" customFormat="1" x14ac:dyDescent="0.25"/>
    <row r="2248" customFormat="1" x14ac:dyDescent="0.25"/>
    <row r="2249" customFormat="1" x14ac:dyDescent="0.25"/>
    <row r="2250" customFormat="1" x14ac:dyDescent="0.25"/>
    <row r="2251" customFormat="1" x14ac:dyDescent="0.25"/>
    <row r="2252" customFormat="1" x14ac:dyDescent="0.25"/>
    <row r="2253" customFormat="1" x14ac:dyDescent="0.25"/>
    <row r="2254" customFormat="1" x14ac:dyDescent="0.25"/>
    <row r="2255" customFormat="1" x14ac:dyDescent="0.25"/>
    <row r="2256" customFormat="1" x14ac:dyDescent="0.25"/>
    <row r="2257" customFormat="1" x14ac:dyDescent="0.25"/>
    <row r="2258" customFormat="1" x14ac:dyDescent="0.25"/>
    <row r="2259" customFormat="1" x14ac:dyDescent="0.25"/>
    <row r="2260" customFormat="1" x14ac:dyDescent="0.25"/>
    <row r="2261" customFormat="1" x14ac:dyDescent="0.25"/>
    <row r="2262" customFormat="1" x14ac:dyDescent="0.25"/>
    <row r="2263" customFormat="1" x14ac:dyDescent="0.25"/>
    <row r="2264" customFormat="1" x14ac:dyDescent="0.25"/>
    <row r="2265" customFormat="1" x14ac:dyDescent="0.25"/>
    <row r="2266" customFormat="1" x14ac:dyDescent="0.25"/>
    <row r="2267" customFormat="1" x14ac:dyDescent="0.25"/>
    <row r="2268" customFormat="1" x14ac:dyDescent="0.25"/>
    <row r="2269" customFormat="1" x14ac:dyDescent="0.25"/>
    <row r="2270" customFormat="1" x14ac:dyDescent="0.25"/>
    <row r="2271" customFormat="1" x14ac:dyDescent="0.25"/>
    <row r="2272" customFormat="1" x14ac:dyDescent="0.25"/>
    <row r="2273" customFormat="1" x14ac:dyDescent="0.25"/>
    <row r="2274" customFormat="1" x14ac:dyDescent="0.25"/>
    <row r="2275" customFormat="1" x14ac:dyDescent="0.25"/>
    <row r="2276" customFormat="1" x14ac:dyDescent="0.25"/>
    <row r="2277" customFormat="1" x14ac:dyDescent="0.25"/>
    <row r="2278" customFormat="1" x14ac:dyDescent="0.25"/>
    <row r="2279" customFormat="1" x14ac:dyDescent="0.25"/>
    <row r="2280" customFormat="1" x14ac:dyDescent="0.25"/>
    <row r="2281" customFormat="1" x14ac:dyDescent="0.25"/>
    <row r="2282" customFormat="1" x14ac:dyDescent="0.25"/>
    <row r="2283" customFormat="1" x14ac:dyDescent="0.25"/>
    <row r="2284" customFormat="1" x14ac:dyDescent="0.25"/>
    <row r="2285" customFormat="1" x14ac:dyDescent="0.25"/>
    <row r="2286" customFormat="1" x14ac:dyDescent="0.25"/>
    <row r="2287" customFormat="1" x14ac:dyDescent="0.25"/>
    <row r="2288" customFormat="1" x14ac:dyDescent="0.25"/>
    <row r="2289" customFormat="1" x14ac:dyDescent="0.25"/>
    <row r="2290" customFormat="1" x14ac:dyDescent="0.25"/>
    <row r="2291" customFormat="1" x14ac:dyDescent="0.25"/>
    <row r="2292" customFormat="1" x14ac:dyDescent="0.25"/>
    <row r="2293" customFormat="1" x14ac:dyDescent="0.25"/>
    <row r="2294" customFormat="1" x14ac:dyDescent="0.25"/>
    <row r="2295" customFormat="1" x14ac:dyDescent="0.25"/>
    <row r="2296" customFormat="1" x14ac:dyDescent="0.25"/>
    <row r="2297" customFormat="1" x14ac:dyDescent="0.25"/>
    <row r="2298" customFormat="1" x14ac:dyDescent="0.25"/>
    <row r="2299" customFormat="1" x14ac:dyDescent="0.25"/>
    <row r="2300" customFormat="1" x14ac:dyDescent="0.25"/>
    <row r="2301" customFormat="1" x14ac:dyDescent="0.25"/>
    <row r="2302" customFormat="1" x14ac:dyDescent="0.25"/>
    <row r="2303" customFormat="1" x14ac:dyDescent="0.25"/>
    <row r="2304" customFormat="1" x14ac:dyDescent="0.25"/>
    <row r="2305" customFormat="1" x14ac:dyDescent="0.25"/>
    <row r="2306" customFormat="1" x14ac:dyDescent="0.25"/>
    <row r="2307" customFormat="1" x14ac:dyDescent="0.25"/>
    <row r="2308" customFormat="1" x14ac:dyDescent="0.25"/>
    <row r="2309" customFormat="1" x14ac:dyDescent="0.25"/>
    <row r="2310" customFormat="1" x14ac:dyDescent="0.25"/>
    <row r="2311" customFormat="1" x14ac:dyDescent="0.25"/>
    <row r="2312" customFormat="1" x14ac:dyDescent="0.25"/>
    <row r="2313" customFormat="1" x14ac:dyDescent="0.25"/>
    <row r="2314" customFormat="1" x14ac:dyDescent="0.25"/>
    <row r="2315" customFormat="1" x14ac:dyDescent="0.25"/>
    <row r="2316" customFormat="1" x14ac:dyDescent="0.25"/>
    <row r="2317" customFormat="1" x14ac:dyDescent="0.25"/>
    <row r="2318" customFormat="1" x14ac:dyDescent="0.25"/>
    <row r="2319" customFormat="1" x14ac:dyDescent="0.25"/>
    <row r="2320" customFormat="1" x14ac:dyDescent="0.25"/>
    <row r="2321" customFormat="1" x14ac:dyDescent="0.25"/>
    <row r="2322" customFormat="1" x14ac:dyDescent="0.25"/>
    <row r="2323" customFormat="1" x14ac:dyDescent="0.25"/>
    <row r="2324" customFormat="1" x14ac:dyDescent="0.25"/>
    <row r="2325" customFormat="1" x14ac:dyDescent="0.25"/>
    <row r="2326" customFormat="1" x14ac:dyDescent="0.25"/>
    <row r="2327" customFormat="1" x14ac:dyDescent="0.25"/>
    <row r="2328" customFormat="1" x14ac:dyDescent="0.25"/>
    <row r="2329" customFormat="1" x14ac:dyDescent="0.25"/>
    <row r="2330" customFormat="1" x14ac:dyDescent="0.25"/>
    <row r="2331" customFormat="1" x14ac:dyDescent="0.25"/>
    <row r="2332" customFormat="1" x14ac:dyDescent="0.25"/>
    <row r="2333" customFormat="1" x14ac:dyDescent="0.25"/>
    <row r="2334" customFormat="1" x14ac:dyDescent="0.25"/>
    <row r="2335" customFormat="1" x14ac:dyDescent="0.25"/>
    <row r="2336" customFormat="1" x14ac:dyDescent="0.25"/>
    <row r="2337" customFormat="1" x14ac:dyDescent="0.25"/>
    <row r="2338" customFormat="1" x14ac:dyDescent="0.25"/>
    <row r="2339" customFormat="1" x14ac:dyDescent="0.25"/>
    <row r="2340" customFormat="1" x14ac:dyDescent="0.25"/>
    <row r="2341" customFormat="1" x14ac:dyDescent="0.25"/>
    <row r="2342" customFormat="1" x14ac:dyDescent="0.25"/>
    <row r="2343" customFormat="1" x14ac:dyDescent="0.25"/>
    <row r="2344" customFormat="1" x14ac:dyDescent="0.25"/>
    <row r="2345" customFormat="1" x14ac:dyDescent="0.25"/>
    <row r="2346" customFormat="1" x14ac:dyDescent="0.25"/>
    <row r="2347" customFormat="1" x14ac:dyDescent="0.25"/>
    <row r="2348" customFormat="1" x14ac:dyDescent="0.25"/>
    <row r="2349" customFormat="1" x14ac:dyDescent="0.25"/>
    <row r="2350" customFormat="1" x14ac:dyDescent="0.25"/>
    <row r="2351" customFormat="1" x14ac:dyDescent="0.25"/>
    <row r="2352" customFormat="1" x14ac:dyDescent="0.25"/>
    <row r="2353" customFormat="1" x14ac:dyDescent="0.25"/>
    <row r="2354" customFormat="1" x14ac:dyDescent="0.25"/>
    <row r="2355" customFormat="1" x14ac:dyDescent="0.25"/>
    <row r="2356" customFormat="1" x14ac:dyDescent="0.25"/>
    <row r="2357" customFormat="1" x14ac:dyDescent="0.25"/>
    <row r="2358" customFormat="1" x14ac:dyDescent="0.25"/>
    <row r="2359" customFormat="1" x14ac:dyDescent="0.25"/>
    <row r="2360" customFormat="1" x14ac:dyDescent="0.25"/>
    <row r="2361" customFormat="1" x14ac:dyDescent="0.25"/>
    <row r="2362" customFormat="1" x14ac:dyDescent="0.25"/>
    <row r="2363" customFormat="1" x14ac:dyDescent="0.25"/>
    <row r="2364" customFormat="1" x14ac:dyDescent="0.25"/>
    <row r="2365" customFormat="1" x14ac:dyDescent="0.25"/>
    <row r="2366" customFormat="1" x14ac:dyDescent="0.25"/>
    <row r="2367" customFormat="1" x14ac:dyDescent="0.25"/>
    <row r="2368" customFormat="1" x14ac:dyDescent="0.25"/>
    <row r="2369" customFormat="1" x14ac:dyDescent="0.25"/>
    <row r="2370" customFormat="1" x14ac:dyDescent="0.25"/>
    <row r="2371" customFormat="1" x14ac:dyDescent="0.25"/>
    <row r="2372" customFormat="1" x14ac:dyDescent="0.25"/>
    <row r="2373" customFormat="1" x14ac:dyDescent="0.25"/>
    <row r="2374" customFormat="1" x14ac:dyDescent="0.25"/>
    <row r="2375" customFormat="1" x14ac:dyDescent="0.25"/>
    <row r="2376" customFormat="1" x14ac:dyDescent="0.25"/>
    <row r="2377" customFormat="1" x14ac:dyDescent="0.25"/>
    <row r="2378" customFormat="1" x14ac:dyDescent="0.25"/>
    <row r="2379" customFormat="1" x14ac:dyDescent="0.25"/>
    <row r="2380" customFormat="1" x14ac:dyDescent="0.25"/>
    <row r="2381" customFormat="1" x14ac:dyDescent="0.25"/>
    <row r="2382" customFormat="1" x14ac:dyDescent="0.25"/>
    <row r="2383" customFormat="1" x14ac:dyDescent="0.25"/>
    <row r="2384" customFormat="1" x14ac:dyDescent="0.25"/>
    <row r="2385" customFormat="1" x14ac:dyDescent="0.25"/>
    <row r="2386" customFormat="1" x14ac:dyDescent="0.25"/>
    <row r="2387" customFormat="1" x14ac:dyDescent="0.25"/>
    <row r="2388" customFormat="1" x14ac:dyDescent="0.25"/>
    <row r="2389" customFormat="1" x14ac:dyDescent="0.25"/>
    <row r="2390" customFormat="1" x14ac:dyDescent="0.25"/>
    <row r="2391" customFormat="1" x14ac:dyDescent="0.25"/>
    <row r="2392" customFormat="1" x14ac:dyDescent="0.25"/>
    <row r="2393" customFormat="1" x14ac:dyDescent="0.25"/>
    <row r="2394" customFormat="1" x14ac:dyDescent="0.25"/>
    <row r="2395" customFormat="1" x14ac:dyDescent="0.25"/>
    <row r="2396" customFormat="1" x14ac:dyDescent="0.25"/>
    <row r="2397" customFormat="1" x14ac:dyDescent="0.25"/>
    <row r="2398" customFormat="1" x14ac:dyDescent="0.25"/>
    <row r="2399" customFormat="1" x14ac:dyDescent="0.25"/>
    <row r="2400" customFormat="1" x14ac:dyDescent="0.25"/>
    <row r="2401" customFormat="1" x14ac:dyDescent="0.25"/>
    <row r="2402" customFormat="1" x14ac:dyDescent="0.25"/>
    <row r="2403" customFormat="1" x14ac:dyDescent="0.25"/>
    <row r="2404" customFormat="1" x14ac:dyDescent="0.25"/>
    <row r="2405" customFormat="1" x14ac:dyDescent="0.25"/>
    <row r="2406" customFormat="1" x14ac:dyDescent="0.25"/>
    <row r="2407" customFormat="1" x14ac:dyDescent="0.25"/>
    <row r="2408" customFormat="1" x14ac:dyDescent="0.25"/>
    <row r="2409" customFormat="1" x14ac:dyDescent="0.25"/>
    <row r="2410" customFormat="1" x14ac:dyDescent="0.25"/>
    <row r="2411" customFormat="1" x14ac:dyDescent="0.25"/>
    <row r="2412" customFormat="1" x14ac:dyDescent="0.25"/>
    <row r="2413" customFormat="1" x14ac:dyDescent="0.25"/>
    <row r="2414" customFormat="1" x14ac:dyDescent="0.25"/>
    <row r="2415" customFormat="1" x14ac:dyDescent="0.25"/>
    <row r="2416" customFormat="1" x14ac:dyDescent="0.25"/>
    <row r="2417" customFormat="1" x14ac:dyDescent="0.25"/>
    <row r="2418" customFormat="1" x14ac:dyDescent="0.25"/>
    <row r="2419" customFormat="1" x14ac:dyDescent="0.25"/>
    <row r="2420" customFormat="1" x14ac:dyDescent="0.25"/>
    <row r="2421" customFormat="1" x14ac:dyDescent="0.25"/>
    <row r="2422" customFormat="1" x14ac:dyDescent="0.25"/>
    <row r="2423" customFormat="1" x14ac:dyDescent="0.25"/>
    <row r="2424" customFormat="1" x14ac:dyDescent="0.25"/>
    <row r="2425" customFormat="1" x14ac:dyDescent="0.25"/>
    <row r="2426" customFormat="1" x14ac:dyDescent="0.25"/>
    <row r="2427" customFormat="1" x14ac:dyDescent="0.25"/>
    <row r="2428" customFormat="1" x14ac:dyDescent="0.25"/>
    <row r="2429" customFormat="1" x14ac:dyDescent="0.25"/>
    <row r="2430" customFormat="1" x14ac:dyDescent="0.25"/>
    <row r="2431" customFormat="1" x14ac:dyDescent="0.25"/>
    <row r="2432" customFormat="1" x14ac:dyDescent="0.25"/>
    <row r="2433" customFormat="1" x14ac:dyDescent="0.25"/>
    <row r="2434" customFormat="1" x14ac:dyDescent="0.25"/>
    <row r="2435" customFormat="1" x14ac:dyDescent="0.25"/>
    <row r="2436" customFormat="1" x14ac:dyDescent="0.25"/>
    <row r="2437" customFormat="1" x14ac:dyDescent="0.25"/>
    <row r="2438" customFormat="1" x14ac:dyDescent="0.25"/>
    <row r="2439" customFormat="1" x14ac:dyDescent="0.25"/>
    <row r="2440" customFormat="1" x14ac:dyDescent="0.25"/>
    <row r="2441" customFormat="1" x14ac:dyDescent="0.25"/>
    <row r="2442" customFormat="1" x14ac:dyDescent="0.25"/>
    <row r="2443" customFormat="1" x14ac:dyDescent="0.25"/>
    <row r="2444" customFormat="1" x14ac:dyDescent="0.25"/>
    <row r="2445" customFormat="1" x14ac:dyDescent="0.25"/>
    <row r="2446" customFormat="1" x14ac:dyDescent="0.25"/>
    <row r="2447" customFormat="1" x14ac:dyDescent="0.25"/>
    <row r="2448" customFormat="1" x14ac:dyDescent="0.25"/>
    <row r="2449" customFormat="1" x14ac:dyDescent="0.25"/>
    <row r="2450" customFormat="1" x14ac:dyDescent="0.25"/>
    <row r="2451" customFormat="1" x14ac:dyDescent="0.25"/>
    <row r="2452" customFormat="1" x14ac:dyDescent="0.25"/>
    <row r="2453" customFormat="1" x14ac:dyDescent="0.25"/>
    <row r="2454" customFormat="1" x14ac:dyDescent="0.25"/>
    <row r="2455" customFormat="1" x14ac:dyDescent="0.25"/>
    <row r="2456" customFormat="1" x14ac:dyDescent="0.25"/>
    <row r="2457" customFormat="1" x14ac:dyDescent="0.25"/>
    <row r="2458" customFormat="1" x14ac:dyDescent="0.25"/>
    <row r="2459" customFormat="1" x14ac:dyDescent="0.25"/>
    <row r="2460" customFormat="1" x14ac:dyDescent="0.25"/>
    <row r="2461" customFormat="1" x14ac:dyDescent="0.25"/>
    <row r="2462" customFormat="1" x14ac:dyDescent="0.25"/>
    <row r="2463" customFormat="1" x14ac:dyDescent="0.25"/>
    <row r="2464" customFormat="1" x14ac:dyDescent="0.25"/>
    <row r="2465" customFormat="1" x14ac:dyDescent="0.25"/>
    <row r="2466" customFormat="1" x14ac:dyDescent="0.25"/>
    <row r="2467" customFormat="1" x14ac:dyDescent="0.25"/>
    <row r="2468" customFormat="1" x14ac:dyDescent="0.25"/>
    <row r="2469" customFormat="1" x14ac:dyDescent="0.25"/>
    <row r="2470" customFormat="1" x14ac:dyDescent="0.25"/>
    <row r="2471" customFormat="1" x14ac:dyDescent="0.25"/>
    <row r="2472" customFormat="1" x14ac:dyDescent="0.25"/>
    <row r="2473" customFormat="1" x14ac:dyDescent="0.25"/>
    <row r="2474" customFormat="1" x14ac:dyDescent="0.25"/>
    <row r="2475" customFormat="1" x14ac:dyDescent="0.25"/>
    <row r="2476" customFormat="1" x14ac:dyDescent="0.25"/>
    <row r="2477" customFormat="1" x14ac:dyDescent="0.25"/>
    <row r="2478" customFormat="1" x14ac:dyDescent="0.25"/>
    <row r="2479" customFormat="1" x14ac:dyDescent="0.25"/>
    <row r="2480" customFormat="1" x14ac:dyDescent="0.25"/>
    <row r="2481" customFormat="1" x14ac:dyDescent="0.25"/>
    <row r="2482" customFormat="1" x14ac:dyDescent="0.25"/>
    <row r="2483" customFormat="1" x14ac:dyDescent="0.25"/>
    <row r="2484" customFormat="1" x14ac:dyDescent="0.25"/>
    <row r="2485" customFormat="1" x14ac:dyDescent="0.25"/>
    <row r="2486" customFormat="1" x14ac:dyDescent="0.25"/>
    <row r="2487" customFormat="1" x14ac:dyDescent="0.25"/>
    <row r="2488" customFormat="1" x14ac:dyDescent="0.25"/>
    <row r="2489" customFormat="1" x14ac:dyDescent="0.25"/>
    <row r="2490" customFormat="1" x14ac:dyDescent="0.25"/>
    <row r="2491" customFormat="1" x14ac:dyDescent="0.25"/>
    <row r="2492" customFormat="1" x14ac:dyDescent="0.25"/>
    <row r="2493" customFormat="1" x14ac:dyDescent="0.25"/>
    <row r="2494" customFormat="1" x14ac:dyDescent="0.25"/>
    <row r="2495" customFormat="1" x14ac:dyDescent="0.25"/>
    <row r="2496" customFormat="1" x14ac:dyDescent="0.25"/>
    <row r="2497" customFormat="1" x14ac:dyDescent="0.25"/>
    <row r="2498" customFormat="1" x14ac:dyDescent="0.25"/>
    <row r="2499" customFormat="1" x14ac:dyDescent="0.25"/>
    <row r="2500" customFormat="1" x14ac:dyDescent="0.25"/>
    <row r="2501" customFormat="1" x14ac:dyDescent="0.25"/>
    <row r="2502" customFormat="1" x14ac:dyDescent="0.25"/>
    <row r="2503" customFormat="1" x14ac:dyDescent="0.25"/>
    <row r="2504" customFormat="1" x14ac:dyDescent="0.25"/>
    <row r="2505" customFormat="1" x14ac:dyDescent="0.25"/>
    <row r="2506" customFormat="1" x14ac:dyDescent="0.25"/>
    <row r="2507" customFormat="1" x14ac:dyDescent="0.25"/>
    <row r="2508" customFormat="1" x14ac:dyDescent="0.25"/>
    <row r="2509" customFormat="1" x14ac:dyDescent="0.25"/>
    <row r="2510" customFormat="1" x14ac:dyDescent="0.25"/>
    <row r="2511" customFormat="1" x14ac:dyDescent="0.25"/>
    <row r="2512" customFormat="1" x14ac:dyDescent="0.25"/>
    <row r="2513" customFormat="1" x14ac:dyDescent="0.25"/>
    <row r="2514" customFormat="1" x14ac:dyDescent="0.25"/>
    <row r="2515" customFormat="1" x14ac:dyDescent="0.25"/>
    <row r="2516" customFormat="1" x14ac:dyDescent="0.25"/>
    <row r="2517" customFormat="1" x14ac:dyDescent="0.25"/>
    <row r="2518" customFormat="1" x14ac:dyDescent="0.25"/>
    <row r="2519" customFormat="1" x14ac:dyDescent="0.25"/>
    <row r="2520" customFormat="1" x14ac:dyDescent="0.25"/>
    <row r="2521" customFormat="1" x14ac:dyDescent="0.25"/>
    <row r="2522" customFormat="1" x14ac:dyDescent="0.25"/>
    <row r="2523" customFormat="1" x14ac:dyDescent="0.25"/>
    <row r="2524" customFormat="1" x14ac:dyDescent="0.25"/>
    <row r="2525" customFormat="1" x14ac:dyDescent="0.25"/>
    <row r="2526" customFormat="1" x14ac:dyDescent="0.25"/>
    <row r="2527" customFormat="1" x14ac:dyDescent="0.25"/>
    <row r="2528" customFormat="1" x14ac:dyDescent="0.25"/>
    <row r="2529" customFormat="1" x14ac:dyDescent="0.25"/>
    <row r="2530" customFormat="1" x14ac:dyDescent="0.25"/>
    <row r="2531" customFormat="1" x14ac:dyDescent="0.25"/>
    <row r="2532" customFormat="1" x14ac:dyDescent="0.25"/>
    <row r="2533" customFormat="1" x14ac:dyDescent="0.25"/>
    <row r="2534" customFormat="1" x14ac:dyDescent="0.25"/>
    <row r="2535" customFormat="1" x14ac:dyDescent="0.25"/>
    <row r="2536" customFormat="1" x14ac:dyDescent="0.25"/>
    <row r="2537" customFormat="1" x14ac:dyDescent="0.25"/>
    <row r="2538" customFormat="1" x14ac:dyDescent="0.25"/>
    <row r="2539" customFormat="1" x14ac:dyDescent="0.25"/>
    <row r="2540" customFormat="1" x14ac:dyDescent="0.25"/>
    <row r="2541" customFormat="1" x14ac:dyDescent="0.25"/>
    <row r="2542" customFormat="1" x14ac:dyDescent="0.25"/>
    <row r="2543" customFormat="1" x14ac:dyDescent="0.25"/>
    <row r="2544" customFormat="1" x14ac:dyDescent="0.25"/>
    <row r="2545" customFormat="1" x14ac:dyDescent="0.25"/>
    <row r="2546" customFormat="1" x14ac:dyDescent="0.25"/>
    <row r="2547" customFormat="1" x14ac:dyDescent="0.25"/>
    <row r="2548" customFormat="1" x14ac:dyDescent="0.25"/>
    <row r="2549" customFormat="1" x14ac:dyDescent="0.25"/>
    <row r="2550" customFormat="1" x14ac:dyDescent="0.25"/>
    <row r="2551" customFormat="1" x14ac:dyDescent="0.25"/>
    <row r="2552" customFormat="1" x14ac:dyDescent="0.25"/>
    <row r="2553" customFormat="1" x14ac:dyDescent="0.25"/>
    <row r="2554" customFormat="1" x14ac:dyDescent="0.25"/>
    <row r="2555" customFormat="1" x14ac:dyDescent="0.25"/>
    <row r="2556" customFormat="1" x14ac:dyDescent="0.25"/>
    <row r="2557" customFormat="1" x14ac:dyDescent="0.25"/>
    <row r="2558" customFormat="1" x14ac:dyDescent="0.25"/>
    <row r="2559" customFormat="1" x14ac:dyDescent="0.25"/>
    <row r="2560" customFormat="1" x14ac:dyDescent="0.25"/>
    <row r="2561" customFormat="1" x14ac:dyDescent="0.25"/>
    <row r="2562" customFormat="1" x14ac:dyDescent="0.25"/>
    <row r="2563" customFormat="1" x14ac:dyDescent="0.25"/>
    <row r="2564" customFormat="1" x14ac:dyDescent="0.25"/>
    <row r="2565" customFormat="1" x14ac:dyDescent="0.25"/>
    <row r="2566" customFormat="1" x14ac:dyDescent="0.25"/>
    <row r="2567" customFormat="1" x14ac:dyDescent="0.25"/>
    <row r="2568" customFormat="1" x14ac:dyDescent="0.25"/>
    <row r="2569" customFormat="1" x14ac:dyDescent="0.25"/>
    <row r="2570" customFormat="1" x14ac:dyDescent="0.25"/>
    <row r="2571" customFormat="1" x14ac:dyDescent="0.25"/>
    <row r="2572" customFormat="1" x14ac:dyDescent="0.25"/>
    <row r="2573" customFormat="1" x14ac:dyDescent="0.25"/>
    <row r="2574" customFormat="1" x14ac:dyDescent="0.25"/>
    <row r="2575" customFormat="1" x14ac:dyDescent="0.25"/>
    <row r="2576" customFormat="1" x14ac:dyDescent="0.25"/>
    <row r="2577" customFormat="1" x14ac:dyDescent="0.25"/>
    <row r="2578" customFormat="1" x14ac:dyDescent="0.25"/>
    <row r="2579" customFormat="1" x14ac:dyDescent="0.25"/>
    <row r="2580" customFormat="1" x14ac:dyDescent="0.25"/>
    <row r="2581" customFormat="1" x14ac:dyDescent="0.25"/>
    <row r="2582" customFormat="1" x14ac:dyDescent="0.25"/>
    <row r="2583" customFormat="1" x14ac:dyDescent="0.25"/>
    <row r="2584" customFormat="1" x14ac:dyDescent="0.25"/>
    <row r="2585" customFormat="1" x14ac:dyDescent="0.25"/>
    <row r="2586" customFormat="1" x14ac:dyDescent="0.25"/>
    <row r="2587" customFormat="1" x14ac:dyDescent="0.25"/>
    <row r="2588" customFormat="1" x14ac:dyDescent="0.25"/>
    <row r="2589" customFormat="1" x14ac:dyDescent="0.25"/>
    <row r="2590" customFormat="1" x14ac:dyDescent="0.25"/>
    <row r="2591" customFormat="1" x14ac:dyDescent="0.25"/>
    <row r="2592" customFormat="1" x14ac:dyDescent="0.25"/>
    <row r="2593" customFormat="1" x14ac:dyDescent="0.25"/>
    <row r="2594" customFormat="1" x14ac:dyDescent="0.25"/>
    <row r="2595" customFormat="1" x14ac:dyDescent="0.25"/>
    <row r="2596" customFormat="1" x14ac:dyDescent="0.25"/>
    <row r="2597" customFormat="1" x14ac:dyDescent="0.25"/>
    <row r="2598" customFormat="1" x14ac:dyDescent="0.25"/>
    <row r="2599" customFormat="1" x14ac:dyDescent="0.25"/>
    <row r="2600" customFormat="1" x14ac:dyDescent="0.25"/>
    <row r="2601" customFormat="1" x14ac:dyDescent="0.25"/>
    <row r="2602" customFormat="1" x14ac:dyDescent="0.25"/>
    <row r="2603" customFormat="1" x14ac:dyDescent="0.25"/>
    <row r="2604" customFormat="1" x14ac:dyDescent="0.25"/>
    <row r="2605" customFormat="1" x14ac:dyDescent="0.25"/>
    <row r="2606" customFormat="1" x14ac:dyDescent="0.25"/>
    <row r="2607" customFormat="1" x14ac:dyDescent="0.25"/>
    <row r="2608" customFormat="1" x14ac:dyDescent="0.25"/>
    <row r="2609" customFormat="1" x14ac:dyDescent="0.25"/>
    <row r="2610" customFormat="1" x14ac:dyDescent="0.25"/>
    <row r="2611" customFormat="1" x14ac:dyDescent="0.25"/>
    <row r="2612" customFormat="1" x14ac:dyDescent="0.25"/>
    <row r="2613" customFormat="1" x14ac:dyDescent="0.25"/>
    <row r="2614" customFormat="1" x14ac:dyDescent="0.25"/>
    <row r="2615" customFormat="1" x14ac:dyDescent="0.25"/>
    <row r="2616" customFormat="1" x14ac:dyDescent="0.25"/>
    <row r="2617" customFormat="1" x14ac:dyDescent="0.25"/>
    <row r="2618" customFormat="1" x14ac:dyDescent="0.25"/>
    <row r="2619" customFormat="1" x14ac:dyDescent="0.25"/>
    <row r="2620" customFormat="1" x14ac:dyDescent="0.25"/>
    <row r="2621" customFormat="1" x14ac:dyDescent="0.25"/>
    <row r="2622" customFormat="1" x14ac:dyDescent="0.25"/>
    <row r="2623" customFormat="1" x14ac:dyDescent="0.25"/>
    <row r="2624" customFormat="1" x14ac:dyDescent="0.25"/>
    <row r="2625" customFormat="1" x14ac:dyDescent="0.25"/>
    <row r="2626" customFormat="1" x14ac:dyDescent="0.25"/>
    <row r="2627" customFormat="1" x14ac:dyDescent="0.25"/>
    <row r="2628" customFormat="1" x14ac:dyDescent="0.25"/>
    <row r="2629" customFormat="1" x14ac:dyDescent="0.25"/>
    <row r="2630" customFormat="1" x14ac:dyDescent="0.25"/>
    <row r="2631" customFormat="1" x14ac:dyDescent="0.25"/>
    <row r="2632" customFormat="1" x14ac:dyDescent="0.25"/>
    <row r="2633" customFormat="1" x14ac:dyDescent="0.25"/>
    <row r="2634" customFormat="1" x14ac:dyDescent="0.25"/>
    <row r="2635" customFormat="1" x14ac:dyDescent="0.25"/>
    <row r="2636" customFormat="1" x14ac:dyDescent="0.25"/>
    <row r="2637" customFormat="1" x14ac:dyDescent="0.25"/>
    <row r="2638" customFormat="1" x14ac:dyDescent="0.25"/>
    <row r="2639" customFormat="1" x14ac:dyDescent="0.25"/>
    <row r="2640" customFormat="1" x14ac:dyDescent="0.25"/>
    <row r="2641" customFormat="1" x14ac:dyDescent="0.25"/>
    <row r="2642" customFormat="1" x14ac:dyDescent="0.25"/>
    <row r="2643" customFormat="1" x14ac:dyDescent="0.25"/>
    <row r="2644" customFormat="1" x14ac:dyDescent="0.25"/>
    <row r="2645" customFormat="1" x14ac:dyDescent="0.25"/>
    <row r="2646" customFormat="1" x14ac:dyDescent="0.25"/>
    <row r="2647" customFormat="1" x14ac:dyDescent="0.25"/>
    <row r="2648" customFormat="1" x14ac:dyDescent="0.25"/>
    <row r="2649" customFormat="1" x14ac:dyDescent="0.25"/>
    <row r="2650" customFormat="1" x14ac:dyDescent="0.25"/>
    <row r="2651" customFormat="1" x14ac:dyDescent="0.25"/>
    <row r="2652" customFormat="1" x14ac:dyDescent="0.25"/>
    <row r="2653" customFormat="1" x14ac:dyDescent="0.25"/>
    <row r="2654" customFormat="1" x14ac:dyDescent="0.25"/>
    <row r="2655" customFormat="1" x14ac:dyDescent="0.25"/>
    <row r="2656" customFormat="1" x14ac:dyDescent="0.25"/>
    <row r="2657" customFormat="1" x14ac:dyDescent="0.25"/>
    <row r="2658" customFormat="1" x14ac:dyDescent="0.25"/>
    <row r="2659" customFormat="1" x14ac:dyDescent="0.25"/>
    <row r="2660" customFormat="1" x14ac:dyDescent="0.25"/>
    <row r="2661" customFormat="1" x14ac:dyDescent="0.25"/>
    <row r="2662" customFormat="1" x14ac:dyDescent="0.25"/>
    <row r="2663" customFormat="1" x14ac:dyDescent="0.25"/>
    <row r="2664" customFormat="1" x14ac:dyDescent="0.25"/>
    <row r="2665" customFormat="1" x14ac:dyDescent="0.25"/>
    <row r="2666" customFormat="1" x14ac:dyDescent="0.25"/>
    <row r="2667" customFormat="1" x14ac:dyDescent="0.25"/>
    <row r="2668" customFormat="1" x14ac:dyDescent="0.25"/>
    <row r="2669" customFormat="1" x14ac:dyDescent="0.25"/>
    <row r="2670" customFormat="1" x14ac:dyDescent="0.25"/>
    <row r="2671" customFormat="1" x14ac:dyDescent="0.25"/>
    <row r="2672" customFormat="1" x14ac:dyDescent="0.25"/>
    <row r="2673" customFormat="1" x14ac:dyDescent="0.25"/>
    <row r="2674" customFormat="1" x14ac:dyDescent="0.25"/>
    <row r="2675" customFormat="1" x14ac:dyDescent="0.25"/>
    <row r="2676" customFormat="1" x14ac:dyDescent="0.25"/>
    <row r="2677" customFormat="1" x14ac:dyDescent="0.25"/>
    <row r="2678" customFormat="1" x14ac:dyDescent="0.25"/>
    <row r="2679" customFormat="1" x14ac:dyDescent="0.25"/>
    <row r="2680" customFormat="1" x14ac:dyDescent="0.25"/>
    <row r="2681" customFormat="1" x14ac:dyDescent="0.25"/>
    <row r="2682" customFormat="1" x14ac:dyDescent="0.25"/>
    <row r="2683" customFormat="1" x14ac:dyDescent="0.25"/>
    <row r="2684" customFormat="1" x14ac:dyDescent="0.25"/>
    <row r="2685" customFormat="1" x14ac:dyDescent="0.25"/>
    <row r="2686" customFormat="1" x14ac:dyDescent="0.25"/>
    <row r="2687" customFormat="1" x14ac:dyDescent="0.25"/>
    <row r="2688" customFormat="1" x14ac:dyDescent="0.25"/>
    <row r="2689" customFormat="1" x14ac:dyDescent="0.25"/>
    <row r="2690" customFormat="1" x14ac:dyDescent="0.25"/>
    <row r="2691" customFormat="1" x14ac:dyDescent="0.25"/>
    <row r="2692" customFormat="1" x14ac:dyDescent="0.25"/>
    <row r="2693" customFormat="1" x14ac:dyDescent="0.25"/>
    <row r="2694" customFormat="1" x14ac:dyDescent="0.25"/>
    <row r="2695" customFormat="1" x14ac:dyDescent="0.25"/>
    <row r="2696" customFormat="1" x14ac:dyDescent="0.25"/>
    <row r="2697" customFormat="1" x14ac:dyDescent="0.25"/>
    <row r="2698" customFormat="1" x14ac:dyDescent="0.25"/>
    <row r="2699" customFormat="1" x14ac:dyDescent="0.25"/>
    <row r="2700" customFormat="1" x14ac:dyDescent="0.25"/>
    <row r="2701" customFormat="1" x14ac:dyDescent="0.25"/>
    <row r="2702" customFormat="1" x14ac:dyDescent="0.25"/>
    <row r="2703" customFormat="1" x14ac:dyDescent="0.25"/>
    <row r="2704" customFormat="1" x14ac:dyDescent="0.25"/>
    <row r="2705" customFormat="1" x14ac:dyDescent="0.25"/>
    <row r="2706" customFormat="1" x14ac:dyDescent="0.25"/>
    <row r="2707" customFormat="1" x14ac:dyDescent="0.25"/>
    <row r="2708" customFormat="1" x14ac:dyDescent="0.25"/>
    <row r="2709" customFormat="1" x14ac:dyDescent="0.25"/>
    <row r="2710" customFormat="1" x14ac:dyDescent="0.25"/>
    <row r="2711" customFormat="1" x14ac:dyDescent="0.25"/>
    <row r="2712" customFormat="1" x14ac:dyDescent="0.25"/>
    <row r="2713" customFormat="1" x14ac:dyDescent="0.25"/>
    <row r="2714" customFormat="1" x14ac:dyDescent="0.25"/>
    <row r="2715" customFormat="1" x14ac:dyDescent="0.25"/>
    <row r="2716" customFormat="1" x14ac:dyDescent="0.25"/>
    <row r="2717" customFormat="1" x14ac:dyDescent="0.25"/>
    <row r="2718" customFormat="1" x14ac:dyDescent="0.25"/>
    <row r="2719" customFormat="1" x14ac:dyDescent="0.25"/>
    <row r="2720" customFormat="1" x14ac:dyDescent="0.25"/>
    <row r="2721" customFormat="1" x14ac:dyDescent="0.25"/>
    <row r="2722" customFormat="1" x14ac:dyDescent="0.25"/>
    <row r="2723" customFormat="1" x14ac:dyDescent="0.25"/>
    <row r="2724" customFormat="1" x14ac:dyDescent="0.25"/>
    <row r="2725" customFormat="1" x14ac:dyDescent="0.25"/>
    <row r="2726" customFormat="1" x14ac:dyDescent="0.25"/>
    <row r="2727" customFormat="1" x14ac:dyDescent="0.25"/>
    <row r="2728" customFormat="1" x14ac:dyDescent="0.25"/>
    <row r="2729" customFormat="1" x14ac:dyDescent="0.25"/>
    <row r="2730" customFormat="1" x14ac:dyDescent="0.25"/>
    <row r="2731" customFormat="1" x14ac:dyDescent="0.25"/>
    <row r="2732" customFormat="1" x14ac:dyDescent="0.25"/>
    <row r="2733" customFormat="1" x14ac:dyDescent="0.25"/>
    <row r="2734" customFormat="1" x14ac:dyDescent="0.25"/>
    <row r="2735" customFormat="1" x14ac:dyDescent="0.25"/>
    <row r="2736" customFormat="1" x14ac:dyDescent="0.25"/>
    <row r="2737" customFormat="1" x14ac:dyDescent="0.25"/>
    <row r="2738" customFormat="1" x14ac:dyDescent="0.25"/>
    <row r="2739" customFormat="1" x14ac:dyDescent="0.25"/>
    <row r="2740" customFormat="1" x14ac:dyDescent="0.25"/>
    <row r="2741" customFormat="1" x14ac:dyDescent="0.25"/>
    <row r="2742" customFormat="1" x14ac:dyDescent="0.25"/>
    <row r="2743" customFormat="1" x14ac:dyDescent="0.25"/>
    <row r="2744" customFormat="1" x14ac:dyDescent="0.25"/>
    <row r="2745" customFormat="1" x14ac:dyDescent="0.25"/>
    <row r="2746" customFormat="1" x14ac:dyDescent="0.25"/>
    <row r="2747" customFormat="1" x14ac:dyDescent="0.25"/>
    <row r="2748" customFormat="1" x14ac:dyDescent="0.25"/>
    <row r="2749" customFormat="1" x14ac:dyDescent="0.25"/>
    <row r="2750" customFormat="1" x14ac:dyDescent="0.25"/>
    <row r="2751" customFormat="1" x14ac:dyDescent="0.25"/>
    <row r="2752" customFormat="1" x14ac:dyDescent="0.25"/>
    <row r="2753" customFormat="1" x14ac:dyDescent="0.25"/>
    <row r="2754" customFormat="1" x14ac:dyDescent="0.25"/>
    <row r="2755" customFormat="1" x14ac:dyDescent="0.25"/>
    <row r="2756" customFormat="1" x14ac:dyDescent="0.25"/>
    <row r="2757" customFormat="1" x14ac:dyDescent="0.25"/>
    <row r="2758" customFormat="1" x14ac:dyDescent="0.25"/>
    <row r="2759" customFormat="1" x14ac:dyDescent="0.25"/>
    <row r="2760" customFormat="1" x14ac:dyDescent="0.25"/>
    <row r="2761" customFormat="1" x14ac:dyDescent="0.25"/>
    <row r="2762" customFormat="1" x14ac:dyDescent="0.25"/>
    <row r="2763" customFormat="1" x14ac:dyDescent="0.25"/>
    <row r="2764" customFormat="1" x14ac:dyDescent="0.25"/>
    <row r="2765" customFormat="1" x14ac:dyDescent="0.25"/>
    <row r="2766" customFormat="1" x14ac:dyDescent="0.25"/>
    <row r="2767" customFormat="1" x14ac:dyDescent="0.25"/>
    <row r="2768" customFormat="1" x14ac:dyDescent="0.25"/>
    <row r="2769" customFormat="1" x14ac:dyDescent="0.25"/>
    <row r="2770" customFormat="1" x14ac:dyDescent="0.25"/>
    <row r="2771" customFormat="1" x14ac:dyDescent="0.25"/>
    <row r="2772" customFormat="1" x14ac:dyDescent="0.25"/>
    <row r="2773" customFormat="1" x14ac:dyDescent="0.25"/>
    <row r="2774" customFormat="1" x14ac:dyDescent="0.25"/>
    <row r="2775" customFormat="1" x14ac:dyDescent="0.25"/>
    <row r="2776" customFormat="1" x14ac:dyDescent="0.25"/>
    <row r="2777" customFormat="1" x14ac:dyDescent="0.25"/>
    <row r="2778" customFormat="1" x14ac:dyDescent="0.25"/>
    <row r="2779" customFormat="1" x14ac:dyDescent="0.25"/>
    <row r="2780" customFormat="1" x14ac:dyDescent="0.25"/>
    <row r="2781" customFormat="1" x14ac:dyDescent="0.25"/>
    <row r="2782" customFormat="1" x14ac:dyDescent="0.25"/>
    <row r="2783" customFormat="1" x14ac:dyDescent="0.25"/>
    <row r="2784" customFormat="1" x14ac:dyDescent="0.25"/>
    <row r="2785" customFormat="1" x14ac:dyDescent="0.25"/>
    <row r="2786" customFormat="1" x14ac:dyDescent="0.25"/>
    <row r="2787" customFormat="1" x14ac:dyDescent="0.25"/>
    <row r="2788" customFormat="1" x14ac:dyDescent="0.25"/>
    <row r="2789" customFormat="1" x14ac:dyDescent="0.25"/>
    <row r="2790" customFormat="1" x14ac:dyDescent="0.25"/>
    <row r="2791" customFormat="1" x14ac:dyDescent="0.25"/>
    <row r="2792" customFormat="1" x14ac:dyDescent="0.25"/>
    <row r="2793" customFormat="1" x14ac:dyDescent="0.25"/>
    <row r="2794" customFormat="1" x14ac:dyDescent="0.25"/>
    <row r="2795" customFormat="1" x14ac:dyDescent="0.25"/>
    <row r="2796" customFormat="1" x14ac:dyDescent="0.25"/>
    <row r="2797" customFormat="1" x14ac:dyDescent="0.25"/>
    <row r="2798" customFormat="1" x14ac:dyDescent="0.25"/>
    <row r="2799" customFormat="1" x14ac:dyDescent="0.25"/>
    <row r="2800" customFormat="1" x14ac:dyDescent="0.25"/>
    <row r="2801" customFormat="1" x14ac:dyDescent="0.25"/>
    <row r="2802" customFormat="1" x14ac:dyDescent="0.25"/>
    <row r="2803" customFormat="1" x14ac:dyDescent="0.25"/>
    <row r="2804" customFormat="1" x14ac:dyDescent="0.25"/>
    <row r="2805" customFormat="1" x14ac:dyDescent="0.25"/>
    <row r="2806" customFormat="1" x14ac:dyDescent="0.25"/>
    <row r="2807" customFormat="1" x14ac:dyDescent="0.25"/>
    <row r="2808" customFormat="1" x14ac:dyDescent="0.25"/>
    <row r="2809" customFormat="1" x14ac:dyDescent="0.25"/>
    <row r="2810" customFormat="1" x14ac:dyDescent="0.25"/>
    <row r="2811" customFormat="1" x14ac:dyDescent="0.25"/>
    <row r="2812" customFormat="1" x14ac:dyDescent="0.25"/>
    <row r="2813" customFormat="1" x14ac:dyDescent="0.25"/>
    <row r="2814" customFormat="1" x14ac:dyDescent="0.25"/>
    <row r="2815" customFormat="1" x14ac:dyDescent="0.25"/>
    <row r="2816" customFormat="1" x14ac:dyDescent="0.25"/>
    <row r="2817" customFormat="1" x14ac:dyDescent="0.25"/>
    <row r="2818" customFormat="1" x14ac:dyDescent="0.25"/>
    <row r="2819" customFormat="1" x14ac:dyDescent="0.25"/>
    <row r="2820" customFormat="1" x14ac:dyDescent="0.25"/>
    <row r="2821" customFormat="1" x14ac:dyDescent="0.25"/>
    <row r="2822" customFormat="1" x14ac:dyDescent="0.25"/>
    <row r="2823" customFormat="1" x14ac:dyDescent="0.25"/>
    <row r="2824" customFormat="1" x14ac:dyDescent="0.25"/>
    <row r="2825" customFormat="1" x14ac:dyDescent="0.25"/>
    <row r="2826" customFormat="1" x14ac:dyDescent="0.25"/>
    <row r="2827" customFormat="1" x14ac:dyDescent="0.25"/>
    <row r="2828" customFormat="1" x14ac:dyDescent="0.25"/>
    <row r="2829" customFormat="1" x14ac:dyDescent="0.25"/>
    <row r="2830" customFormat="1" x14ac:dyDescent="0.25"/>
    <row r="2831" customFormat="1" x14ac:dyDescent="0.25"/>
    <row r="2832" customFormat="1" x14ac:dyDescent="0.25"/>
    <row r="2833" customFormat="1" x14ac:dyDescent="0.25"/>
    <row r="2834" customFormat="1" x14ac:dyDescent="0.25"/>
    <row r="2835" customFormat="1" x14ac:dyDescent="0.25"/>
    <row r="2836" customFormat="1" x14ac:dyDescent="0.25"/>
    <row r="2837" customFormat="1" x14ac:dyDescent="0.25"/>
    <row r="2838" customFormat="1" x14ac:dyDescent="0.25"/>
    <row r="2839" customFormat="1" x14ac:dyDescent="0.25"/>
    <row r="2840" customFormat="1" x14ac:dyDescent="0.25"/>
    <row r="2841" customFormat="1" x14ac:dyDescent="0.25"/>
    <row r="2842" customFormat="1" x14ac:dyDescent="0.25"/>
    <row r="2843" customFormat="1" x14ac:dyDescent="0.25"/>
    <row r="2844" customFormat="1" x14ac:dyDescent="0.25"/>
    <row r="2845" customFormat="1" x14ac:dyDescent="0.25"/>
    <row r="2846" customFormat="1" x14ac:dyDescent="0.25"/>
    <row r="2847" customFormat="1" x14ac:dyDescent="0.25"/>
    <row r="2848" customFormat="1" x14ac:dyDescent="0.25"/>
    <row r="2849" customFormat="1" x14ac:dyDescent="0.25"/>
    <row r="2850" customFormat="1" x14ac:dyDescent="0.25"/>
    <row r="2851" customFormat="1" x14ac:dyDescent="0.25"/>
    <row r="2852" customFormat="1" x14ac:dyDescent="0.25"/>
    <row r="2853" customFormat="1" x14ac:dyDescent="0.25"/>
    <row r="2854" customFormat="1" x14ac:dyDescent="0.25"/>
    <row r="2855" customFormat="1" x14ac:dyDescent="0.25"/>
    <row r="2856" customFormat="1" x14ac:dyDescent="0.25"/>
    <row r="2857" customFormat="1" x14ac:dyDescent="0.25"/>
    <row r="2858" customFormat="1" x14ac:dyDescent="0.25"/>
    <row r="2859" customFormat="1" x14ac:dyDescent="0.25"/>
    <row r="2860" customFormat="1" x14ac:dyDescent="0.25"/>
    <row r="2861" customFormat="1" x14ac:dyDescent="0.25"/>
    <row r="2862" customFormat="1" x14ac:dyDescent="0.25"/>
    <row r="2863" customFormat="1" x14ac:dyDescent="0.25"/>
    <row r="2864" customFormat="1" x14ac:dyDescent="0.25"/>
    <row r="2865" customFormat="1" x14ac:dyDescent="0.25"/>
    <row r="2866" customFormat="1" x14ac:dyDescent="0.25"/>
    <row r="2867" customFormat="1" x14ac:dyDescent="0.25"/>
    <row r="2868" customFormat="1" x14ac:dyDescent="0.25"/>
    <row r="2869" customFormat="1" x14ac:dyDescent="0.25"/>
    <row r="2870" customFormat="1" x14ac:dyDescent="0.25"/>
    <row r="2871" customFormat="1" x14ac:dyDescent="0.25"/>
    <row r="2872" customFormat="1" x14ac:dyDescent="0.25"/>
    <row r="2873" customFormat="1" x14ac:dyDescent="0.25"/>
    <row r="2874" customFormat="1" x14ac:dyDescent="0.25"/>
    <row r="2875" customFormat="1" x14ac:dyDescent="0.25"/>
    <row r="2876" customFormat="1" x14ac:dyDescent="0.25"/>
    <row r="2877" customFormat="1" x14ac:dyDescent="0.25"/>
    <row r="2878" customFormat="1" x14ac:dyDescent="0.25"/>
    <row r="2879" customFormat="1" x14ac:dyDescent="0.25"/>
    <row r="2880" customFormat="1" x14ac:dyDescent="0.25"/>
    <row r="2881" customFormat="1" x14ac:dyDescent="0.25"/>
    <row r="2882" customFormat="1" x14ac:dyDescent="0.25"/>
    <row r="2883" customFormat="1" x14ac:dyDescent="0.25"/>
    <row r="2884" customFormat="1" x14ac:dyDescent="0.25"/>
    <row r="2885" customFormat="1" x14ac:dyDescent="0.25"/>
    <row r="2886" customFormat="1" x14ac:dyDescent="0.25"/>
    <row r="2887" customFormat="1" x14ac:dyDescent="0.25"/>
    <row r="2888" customFormat="1" x14ac:dyDescent="0.25"/>
    <row r="2889" customFormat="1" x14ac:dyDescent="0.25"/>
    <row r="2890" customFormat="1" x14ac:dyDescent="0.25"/>
    <row r="2891" customFormat="1" x14ac:dyDescent="0.25"/>
    <row r="2892" customFormat="1" x14ac:dyDescent="0.25"/>
    <row r="2893" customFormat="1" x14ac:dyDescent="0.25"/>
    <row r="2894" customFormat="1" x14ac:dyDescent="0.25"/>
    <row r="2895" customFormat="1" x14ac:dyDescent="0.25"/>
    <row r="2896" customFormat="1" x14ac:dyDescent="0.25"/>
    <row r="2897" customFormat="1" x14ac:dyDescent="0.25"/>
    <row r="2898" customFormat="1" x14ac:dyDescent="0.25"/>
    <row r="2899" customFormat="1" x14ac:dyDescent="0.25"/>
    <row r="2900" customFormat="1" x14ac:dyDescent="0.25"/>
    <row r="2901" customFormat="1" x14ac:dyDescent="0.25"/>
    <row r="2902" customFormat="1" x14ac:dyDescent="0.25"/>
    <row r="2903" customFormat="1" x14ac:dyDescent="0.25"/>
    <row r="2904" customFormat="1" x14ac:dyDescent="0.25"/>
    <row r="2905" customFormat="1" x14ac:dyDescent="0.25"/>
    <row r="2906" customFormat="1" x14ac:dyDescent="0.25"/>
    <row r="2907" customFormat="1" x14ac:dyDescent="0.25"/>
    <row r="2908" customFormat="1" x14ac:dyDescent="0.25"/>
    <row r="2909" customFormat="1" x14ac:dyDescent="0.25"/>
    <row r="2910" customFormat="1" x14ac:dyDescent="0.25"/>
    <row r="2911" customFormat="1" x14ac:dyDescent="0.25"/>
    <row r="2912" customFormat="1" x14ac:dyDescent="0.25"/>
    <row r="2913" customFormat="1" x14ac:dyDescent="0.25"/>
    <row r="2914" customFormat="1" x14ac:dyDescent="0.25"/>
    <row r="2915" customFormat="1" x14ac:dyDescent="0.25"/>
    <row r="2916" customFormat="1" x14ac:dyDescent="0.25"/>
    <row r="2917" customFormat="1" x14ac:dyDescent="0.25"/>
    <row r="2918" customFormat="1" x14ac:dyDescent="0.25"/>
    <row r="2919" customFormat="1" x14ac:dyDescent="0.25"/>
    <row r="2920" customFormat="1" x14ac:dyDescent="0.25"/>
    <row r="2921" customFormat="1" x14ac:dyDescent="0.25"/>
    <row r="2922" customFormat="1" x14ac:dyDescent="0.25"/>
    <row r="2923" customFormat="1" x14ac:dyDescent="0.25"/>
    <row r="2924" customFormat="1" x14ac:dyDescent="0.25"/>
    <row r="2925" customFormat="1" x14ac:dyDescent="0.25"/>
    <row r="2926" customFormat="1" x14ac:dyDescent="0.25"/>
    <row r="2927" customFormat="1" x14ac:dyDescent="0.25"/>
    <row r="2928" customFormat="1" x14ac:dyDescent="0.25"/>
    <row r="2929" customFormat="1" x14ac:dyDescent="0.25"/>
    <row r="2930" customFormat="1" x14ac:dyDescent="0.25"/>
    <row r="2931" customFormat="1" x14ac:dyDescent="0.25"/>
    <row r="2932" customFormat="1" x14ac:dyDescent="0.25"/>
    <row r="2933" customFormat="1" x14ac:dyDescent="0.25"/>
    <row r="2934" customFormat="1" x14ac:dyDescent="0.25"/>
    <row r="2935" customFormat="1" x14ac:dyDescent="0.25"/>
    <row r="2936" customFormat="1" x14ac:dyDescent="0.25"/>
    <row r="2937" customFormat="1" x14ac:dyDescent="0.25"/>
    <row r="2938" customFormat="1" x14ac:dyDescent="0.25"/>
    <row r="2939" customFormat="1" x14ac:dyDescent="0.25"/>
    <row r="2940" customFormat="1" x14ac:dyDescent="0.25"/>
    <row r="2941" customFormat="1" x14ac:dyDescent="0.25"/>
    <row r="2942" customFormat="1" x14ac:dyDescent="0.25"/>
    <row r="2943" customFormat="1" x14ac:dyDescent="0.25"/>
    <row r="2944" customFormat="1" x14ac:dyDescent="0.25"/>
    <row r="2945" customFormat="1" x14ac:dyDescent="0.25"/>
    <row r="2946" customFormat="1" x14ac:dyDescent="0.25"/>
    <row r="2947" customFormat="1" x14ac:dyDescent="0.25"/>
    <row r="2948" customFormat="1" x14ac:dyDescent="0.25"/>
    <row r="2949" customFormat="1" x14ac:dyDescent="0.25"/>
    <row r="2950" customFormat="1" x14ac:dyDescent="0.25"/>
    <row r="2951" customFormat="1" x14ac:dyDescent="0.25"/>
    <row r="2952" customFormat="1" x14ac:dyDescent="0.25"/>
    <row r="2953" customFormat="1" x14ac:dyDescent="0.25"/>
    <row r="2954" customFormat="1" x14ac:dyDescent="0.25"/>
    <row r="2955" customFormat="1" x14ac:dyDescent="0.25"/>
    <row r="2956" customFormat="1" x14ac:dyDescent="0.25"/>
    <row r="2957" customFormat="1" x14ac:dyDescent="0.25"/>
    <row r="2958" customFormat="1" x14ac:dyDescent="0.25"/>
    <row r="2959" customFormat="1" x14ac:dyDescent="0.25"/>
    <row r="2960" customFormat="1" x14ac:dyDescent="0.25"/>
    <row r="2961" customFormat="1" x14ac:dyDescent="0.25"/>
    <row r="2962" customFormat="1" x14ac:dyDescent="0.25"/>
    <row r="2963" customFormat="1" x14ac:dyDescent="0.25"/>
    <row r="2964" customFormat="1" x14ac:dyDescent="0.25"/>
    <row r="2965" customFormat="1" x14ac:dyDescent="0.25"/>
    <row r="2966" customFormat="1" x14ac:dyDescent="0.25"/>
    <row r="2967" customFormat="1" x14ac:dyDescent="0.25"/>
    <row r="2968" customFormat="1" x14ac:dyDescent="0.25"/>
    <row r="2969" customFormat="1" x14ac:dyDescent="0.25"/>
    <row r="2970" customFormat="1" x14ac:dyDescent="0.25"/>
    <row r="2971" customFormat="1" x14ac:dyDescent="0.25"/>
    <row r="2972" customFormat="1" x14ac:dyDescent="0.25"/>
    <row r="2973" customFormat="1" x14ac:dyDescent="0.25"/>
    <row r="2974" customFormat="1" x14ac:dyDescent="0.25"/>
    <row r="2975" customFormat="1" x14ac:dyDescent="0.25"/>
    <row r="2976" customFormat="1" x14ac:dyDescent="0.25"/>
    <row r="2977" customFormat="1" x14ac:dyDescent="0.25"/>
    <row r="2978" customFormat="1" x14ac:dyDescent="0.25"/>
    <row r="2979" customFormat="1" x14ac:dyDescent="0.25"/>
    <row r="2980" customFormat="1" x14ac:dyDescent="0.25"/>
    <row r="2981" customFormat="1" x14ac:dyDescent="0.25"/>
    <row r="2982" customFormat="1" x14ac:dyDescent="0.25"/>
    <row r="2983" customFormat="1" x14ac:dyDescent="0.25"/>
    <row r="2984" customFormat="1" x14ac:dyDescent="0.25"/>
    <row r="2985" customFormat="1" x14ac:dyDescent="0.25"/>
    <row r="2986" customFormat="1" x14ac:dyDescent="0.25"/>
    <row r="2987" customFormat="1" x14ac:dyDescent="0.25"/>
    <row r="2988" customFormat="1" x14ac:dyDescent="0.25"/>
    <row r="2989" customFormat="1" x14ac:dyDescent="0.25"/>
    <row r="2990" customFormat="1" x14ac:dyDescent="0.25"/>
    <row r="2991" customFormat="1" x14ac:dyDescent="0.25"/>
    <row r="2992" customFormat="1" x14ac:dyDescent="0.25"/>
    <row r="2993" customFormat="1" x14ac:dyDescent="0.25"/>
    <row r="2994" customFormat="1" x14ac:dyDescent="0.25"/>
    <row r="2995" customFormat="1" x14ac:dyDescent="0.25"/>
    <row r="2996" customFormat="1" x14ac:dyDescent="0.25"/>
    <row r="2997" customFormat="1" x14ac:dyDescent="0.25"/>
    <row r="2998" customFormat="1" x14ac:dyDescent="0.25"/>
    <row r="2999" customFormat="1" x14ac:dyDescent="0.25"/>
    <row r="3000" customFormat="1" x14ac:dyDescent="0.25"/>
    <row r="3001" customFormat="1" x14ac:dyDescent="0.25"/>
    <row r="3002" customFormat="1" x14ac:dyDescent="0.25"/>
    <row r="3003" customFormat="1" x14ac:dyDescent="0.25"/>
    <row r="3004" customFormat="1" x14ac:dyDescent="0.25"/>
    <row r="3005" customFormat="1" x14ac:dyDescent="0.25"/>
    <row r="3006" customFormat="1" x14ac:dyDescent="0.25"/>
    <row r="3007" customFormat="1" x14ac:dyDescent="0.25"/>
    <row r="3008" customFormat="1" x14ac:dyDescent="0.25"/>
    <row r="3009" customFormat="1" x14ac:dyDescent="0.25"/>
    <row r="3010" customFormat="1" x14ac:dyDescent="0.25"/>
    <row r="3011" customFormat="1" x14ac:dyDescent="0.25"/>
    <row r="3012" customFormat="1" x14ac:dyDescent="0.25"/>
    <row r="3013" customFormat="1" x14ac:dyDescent="0.25"/>
    <row r="3014" customFormat="1" x14ac:dyDescent="0.25"/>
    <row r="3015" customFormat="1" x14ac:dyDescent="0.25"/>
    <row r="3016" customFormat="1" x14ac:dyDescent="0.25"/>
    <row r="3017" customFormat="1" x14ac:dyDescent="0.25"/>
    <row r="3018" customFormat="1" x14ac:dyDescent="0.25"/>
    <row r="3019" customFormat="1" x14ac:dyDescent="0.25"/>
    <row r="3020" customFormat="1" x14ac:dyDescent="0.25"/>
    <row r="3021" customFormat="1" x14ac:dyDescent="0.25"/>
    <row r="3022" customFormat="1" x14ac:dyDescent="0.25"/>
    <row r="3023" customFormat="1" x14ac:dyDescent="0.25"/>
    <row r="3024" customFormat="1" x14ac:dyDescent="0.25"/>
    <row r="3025" customFormat="1" x14ac:dyDescent="0.25"/>
    <row r="3026" customFormat="1" x14ac:dyDescent="0.25"/>
    <row r="3027" customFormat="1" x14ac:dyDescent="0.25"/>
    <row r="3028" customFormat="1" x14ac:dyDescent="0.25"/>
    <row r="3029" customFormat="1" x14ac:dyDescent="0.25"/>
    <row r="3030" customFormat="1" x14ac:dyDescent="0.25"/>
    <row r="3031" customFormat="1" x14ac:dyDescent="0.25"/>
    <row r="3032" customFormat="1" x14ac:dyDescent="0.25"/>
    <row r="3033" customFormat="1" x14ac:dyDescent="0.25"/>
    <row r="3034" customFormat="1" x14ac:dyDescent="0.25"/>
    <row r="3035" customFormat="1" x14ac:dyDescent="0.25"/>
    <row r="3036" customFormat="1" x14ac:dyDescent="0.25"/>
    <row r="3037" customFormat="1" x14ac:dyDescent="0.25"/>
    <row r="3038" customFormat="1" x14ac:dyDescent="0.25"/>
    <row r="3039" customFormat="1" x14ac:dyDescent="0.25"/>
    <row r="3040" customFormat="1" x14ac:dyDescent="0.25"/>
    <row r="3041" customFormat="1" x14ac:dyDescent="0.25"/>
    <row r="3042" customFormat="1" x14ac:dyDescent="0.25"/>
    <row r="3043" customFormat="1" x14ac:dyDescent="0.25"/>
    <row r="3044" customFormat="1" x14ac:dyDescent="0.25"/>
    <row r="3045" customFormat="1" x14ac:dyDescent="0.25"/>
    <row r="3046" customFormat="1" x14ac:dyDescent="0.25"/>
    <row r="3047" customFormat="1" x14ac:dyDescent="0.25"/>
    <row r="3048" customFormat="1" x14ac:dyDescent="0.25"/>
    <row r="3049" customFormat="1" x14ac:dyDescent="0.25"/>
    <row r="3050" customFormat="1" x14ac:dyDescent="0.25"/>
    <row r="3051" customFormat="1" x14ac:dyDescent="0.25"/>
    <row r="3052" customFormat="1" x14ac:dyDescent="0.25"/>
    <row r="3053" customFormat="1" x14ac:dyDescent="0.25"/>
    <row r="3054" customFormat="1" x14ac:dyDescent="0.25"/>
    <row r="3055" customFormat="1" x14ac:dyDescent="0.25"/>
    <row r="3056" customFormat="1" x14ac:dyDescent="0.25"/>
    <row r="3057" customFormat="1" x14ac:dyDescent="0.25"/>
    <row r="3058" customFormat="1" x14ac:dyDescent="0.25"/>
    <row r="3059" customFormat="1" x14ac:dyDescent="0.25"/>
    <row r="3060" customFormat="1" x14ac:dyDescent="0.25"/>
    <row r="3061" customFormat="1" x14ac:dyDescent="0.25"/>
    <row r="3062" customFormat="1" x14ac:dyDescent="0.25"/>
    <row r="3063" customFormat="1" x14ac:dyDescent="0.25"/>
    <row r="3064" customFormat="1" x14ac:dyDescent="0.25"/>
    <row r="3065" customFormat="1" x14ac:dyDescent="0.25"/>
    <row r="3066" customFormat="1" x14ac:dyDescent="0.25"/>
    <row r="3067" customFormat="1" x14ac:dyDescent="0.25"/>
    <row r="3068" customFormat="1" x14ac:dyDescent="0.25"/>
    <row r="3069" customFormat="1" x14ac:dyDescent="0.25"/>
    <row r="3070" customFormat="1" x14ac:dyDescent="0.25"/>
    <row r="3071" customFormat="1" x14ac:dyDescent="0.25"/>
    <row r="3072" customFormat="1" x14ac:dyDescent="0.25"/>
    <row r="3073" customFormat="1" x14ac:dyDescent="0.25"/>
    <row r="3074" customFormat="1" x14ac:dyDescent="0.25"/>
    <row r="3075" customFormat="1" x14ac:dyDescent="0.25"/>
    <row r="3076" customFormat="1" x14ac:dyDescent="0.25"/>
    <row r="3077" customFormat="1" x14ac:dyDescent="0.25"/>
    <row r="3078" customFormat="1" x14ac:dyDescent="0.25"/>
    <row r="3079" customFormat="1" x14ac:dyDescent="0.25"/>
    <row r="3080" customFormat="1" x14ac:dyDescent="0.25"/>
    <row r="3081" customFormat="1" x14ac:dyDescent="0.25"/>
    <row r="3082" customFormat="1" x14ac:dyDescent="0.25"/>
    <row r="3083" customFormat="1" x14ac:dyDescent="0.25"/>
    <row r="3084" customFormat="1" x14ac:dyDescent="0.25"/>
    <row r="3085" customFormat="1" x14ac:dyDescent="0.25"/>
    <row r="3086" customFormat="1" x14ac:dyDescent="0.25"/>
    <row r="3087" customFormat="1" x14ac:dyDescent="0.25"/>
    <row r="3088" customFormat="1" x14ac:dyDescent="0.25"/>
    <row r="3089" customFormat="1" x14ac:dyDescent="0.25"/>
    <row r="3090" customFormat="1" x14ac:dyDescent="0.25"/>
    <row r="3091" customFormat="1" x14ac:dyDescent="0.25"/>
    <row r="3092" customFormat="1" x14ac:dyDescent="0.25"/>
    <row r="3093" customFormat="1" x14ac:dyDescent="0.25"/>
    <row r="3094" customFormat="1" x14ac:dyDescent="0.25"/>
    <row r="3095" customFormat="1" x14ac:dyDescent="0.25"/>
    <row r="3096" customFormat="1" x14ac:dyDescent="0.25"/>
    <row r="3097" customFormat="1" x14ac:dyDescent="0.25"/>
    <row r="3098" customFormat="1" x14ac:dyDescent="0.25"/>
    <row r="3099" customFormat="1" x14ac:dyDescent="0.25"/>
    <row r="3100" customFormat="1" x14ac:dyDescent="0.25"/>
    <row r="3101" customFormat="1" x14ac:dyDescent="0.25"/>
    <row r="3102" customFormat="1" x14ac:dyDescent="0.25"/>
    <row r="3103" customFormat="1" x14ac:dyDescent="0.25"/>
    <row r="3104" customFormat="1" x14ac:dyDescent="0.25"/>
    <row r="3105" customFormat="1" x14ac:dyDescent="0.25"/>
    <row r="3106" customFormat="1" x14ac:dyDescent="0.25"/>
    <row r="3107" customFormat="1" x14ac:dyDescent="0.25"/>
    <row r="3108" customFormat="1" x14ac:dyDescent="0.25"/>
    <row r="3109" customFormat="1" x14ac:dyDescent="0.25"/>
    <row r="3110" customFormat="1" x14ac:dyDescent="0.25"/>
    <row r="3111" customFormat="1" x14ac:dyDescent="0.25"/>
    <row r="3112" customFormat="1" x14ac:dyDescent="0.25"/>
    <row r="3113" customFormat="1" x14ac:dyDescent="0.25"/>
    <row r="3114" customFormat="1" x14ac:dyDescent="0.25"/>
    <row r="3115" customFormat="1" x14ac:dyDescent="0.25"/>
    <row r="3116" customFormat="1" x14ac:dyDescent="0.25"/>
    <row r="3117" customFormat="1" x14ac:dyDescent="0.25"/>
    <row r="3118" customFormat="1" x14ac:dyDescent="0.25"/>
    <row r="3119" customFormat="1" x14ac:dyDescent="0.25"/>
    <row r="3120" customFormat="1" x14ac:dyDescent="0.25"/>
    <row r="3121" customFormat="1" x14ac:dyDescent="0.25"/>
    <row r="3122" customFormat="1" x14ac:dyDescent="0.25"/>
    <row r="3123" customFormat="1" x14ac:dyDescent="0.25"/>
    <row r="3124" customFormat="1" x14ac:dyDescent="0.25"/>
    <row r="3125" customFormat="1" x14ac:dyDescent="0.25"/>
    <row r="3126" customFormat="1" x14ac:dyDescent="0.25"/>
    <row r="3127" customFormat="1" x14ac:dyDescent="0.25"/>
    <row r="3128" customFormat="1" x14ac:dyDescent="0.25"/>
    <row r="3129" customFormat="1" x14ac:dyDescent="0.25"/>
    <row r="3130" customFormat="1" x14ac:dyDescent="0.25"/>
    <row r="3131" customFormat="1" x14ac:dyDescent="0.25"/>
    <row r="3132" customFormat="1" x14ac:dyDescent="0.25"/>
    <row r="3133" customFormat="1" x14ac:dyDescent="0.25"/>
    <row r="3134" customFormat="1" x14ac:dyDescent="0.25"/>
    <row r="3135" customFormat="1" x14ac:dyDescent="0.25"/>
    <row r="3136" customFormat="1" x14ac:dyDescent="0.25"/>
    <row r="3137" customFormat="1" x14ac:dyDescent="0.25"/>
    <row r="3138" customFormat="1" x14ac:dyDescent="0.25"/>
    <row r="3139" customFormat="1" x14ac:dyDescent="0.25"/>
    <row r="3140" customFormat="1" x14ac:dyDescent="0.25"/>
    <row r="3141" customFormat="1" x14ac:dyDescent="0.25"/>
    <row r="3142" customFormat="1" x14ac:dyDescent="0.25"/>
    <row r="3143" customFormat="1" x14ac:dyDescent="0.25"/>
    <row r="3144" customFormat="1" x14ac:dyDescent="0.25"/>
    <row r="3145" customFormat="1" x14ac:dyDescent="0.25"/>
    <row r="3146" customFormat="1" x14ac:dyDescent="0.25"/>
    <row r="3147" customFormat="1" x14ac:dyDescent="0.25"/>
    <row r="3148" customFormat="1" x14ac:dyDescent="0.25"/>
    <row r="3149" customFormat="1" x14ac:dyDescent="0.25"/>
    <row r="3150" customFormat="1" x14ac:dyDescent="0.25"/>
    <row r="3151" customFormat="1" x14ac:dyDescent="0.25"/>
    <row r="3152" customFormat="1" x14ac:dyDescent="0.25"/>
    <row r="3153" customFormat="1" x14ac:dyDescent="0.25"/>
    <row r="3154" customFormat="1" x14ac:dyDescent="0.25"/>
    <row r="3155" customFormat="1" x14ac:dyDescent="0.25"/>
    <row r="3156" customFormat="1" x14ac:dyDescent="0.25"/>
    <row r="3157" customFormat="1" x14ac:dyDescent="0.25"/>
    <row r="3158" customFormat="1" x14ac:dyDescent="0.25"/>
    <row r="3159" customFormat="1" x14ac:dyDescent="0.25"/>
    <row r="3160" customFormat="1" x14ac:dyDescent="0.25"/>
    <row r="3161" customFormat="1" x14ac:dyDescent="0.25"/>
    <row r="3162" customFormat="1" x14ac:dyDescent="0.25"/>
    <row r="3163" customFormat="1" x14ac:dyDescent="0.25"/>
    <row r="3164" customFormat="1" x14ac:dyDescent="0.25"/>
    <row r="3165" customFormat="1" x14ac:dyDescent="0.25"/>
    <row r="3166" customFormat="1" x14ac:dyDescent="0.25"/>
    <row r="3167" customFormat="1" x14ac:dyDescent="0.25"/>
    <row r="3168" customFormat="1" x14ac:dyDescent="0.25"/>
    <row r="3169" customFormat="1" x14ac:dyDescent="0.25"/>
    <row r="3170" customFormat="1" x14ac:dyDescent="0.25"/>
    <row r="3171" customFormat="1" x14ac:dyDescent="0.25"/>
    <row r="3172" customFormat="1" x14ac:dyDescent="0.25"/>
    <row r="3173" customFormat="1" x14ac:dyDescent="0.25"/>
    <row r="3174" customFormat="1" x14ac:dyDescent="0.25"/>
    <row r="3175" customFormat="1" x14ac:dyDescent="0.25"/>
    <row r="3176" customFormat="1" x14ac:dyDescent="0.25"/>
    <row r="3177" customFormat="1" x14ac:dyDescent="0.25"/>
    <row r="3178" customFormat="1" x14ac:dyDescent="0.25"/>
    <row r="3179" customFormat="1" x14ac:dyDescent="0.25"/>
    <row r="3180" customFormat="1" x14ac:dyDescent="0.25"/>
    <row r="3181" customFormat="1" x14ac:dyDescent="0.25"/>
    <row r="3182" customFormat="1" x14ac:dyDescent="0.25"/>
    <row r="3183" customFormat="1" x14ac:dyDescent="0.25"/>
    <row r="3184" customFormat="1" x14ac:dyDescent="0.25"/>
    <row r="3185" customFormat="1" x14ac:dyDescent="0.25"/>
    <row r="3186" customFormat="1" x14ac:dyDescent="0.25"/>
    <row r="3187" customFormat="1" x14ac:dyDescent="0.25"/>
    <row r="3188" customFormat="1" x14ac:dyDescent="0.25"/>
    <row r="3189" customFormat="1" x14ac:dyDescent="0.25"/>
    <row r="3190" customFormat="1" x14ac:dyDescent="0.25"/>
    <row r="3191" customFormat="1" x14ac:dyDescent="0.25"/>
    <row r="3192" customFormat="1" x14ac:dyDescent="0.25"/>
    <row r="3193" customFormat="1" x14ac:dyDescent="0.25"/>
    <row r="3194" customFormat="1" x14ac:dyDescent="0.25"/>
    <row r="3195" customFormat="1" x14ac:dyDescent="0.25"/>
    <row r="3196" customFormat="1" x14ac:dyDescent="0.25"/>
    <row r="3197" customFormat="1" x14ac:dyDescent="0.25"/>
    <row r="3198" customFormat="1" x14ac:dyDescent="0.25"/>
    <row r="3199" customFormat="1" x14ac:dyDescent="0.25"/>
    <row r="3200" customFormat="1" x14ac:dyDescent="0.25"/>
    <row r="3201" customFormat="1" x14ac:dyDescent="0.25"/>
    <row r="3202" customFormat="1" x14ac:dyDescent="0.25"/>
    <row r="3203" customFormat="1" x14ac:dyDescent="0.25"/>
    <row r="3204" customFormat="1" x14ac:dyDescent="0.25"/>
    <row r="3205" customFormat="1" x14ac:dyDescent="0.25"/>
    <row r="3206" customFormat="1" x14ac:dyDescent="0.25"/>
    <row r="3207" customFormat="1" x14ac:dyDescent="0.25"/>
    <row r="3208" customFormat="1" x14ac:dyDescent="0.25"/>
    <row r="3209" customFormat="1" x14ac:dyDescent="0.25"/>
    <row r="3210" customFormat="1" x14ac:dyDescent="0.25"/>
    <row r="3211" customFormat="1" x14ac:dyDescent="0.25"/>
    <row r="3212" customFormat="1" x14ac:dyDescent="0.25"/>
    <row r="3213" customFormat="1" x14ac:dyDescent="0.25"/>
    <row r="3214" customFormat="1" x14ac:dyDescent="0.25"/>
    <row r="3215" customFormat="1" x14ac:dyDescent="0.25"/>
    <row r="3216" customFormat="1" x14ac:dyDescent="0.25"/>
    <row r="3217" customFormat="1" x14ac:dyDescent="0.25"/>
    <row r="3218" customFormat="1" x14ac:dyDescent="0.25"/>
    <row r="3219" customFormat="1" x14ac:dyDescent="0.25"/>
    <row r="3220" customFormat="1" x14ac:dyDescent="0.25"/>
    <row r="3221" customFormat="1" x14ac:dyDescent="0.25"/>
    <row r="3222" customFormat="1" x14ac:dyDescent="0.25"/>
    <row r="3223" customFormat="1" x14ac:dyDescent="0.25"/>
    <row r="3224" customFormat="1" x14ac:dyDescent="0.25"/>
    <row r="3225" customFormat="1" x14ac:dyDescent="0.25"/>
    <row r="3226" customFormat="1" x14ac:dyDescent="0.25"/>
    <row r="3227" customFormat="1" x14ac:dyDescent="0.25"/>
    <row r="3228" customFormat="1" x14ac:dyDescent="0.25"/>
    <row r="3229" customFormat="1" x14ac:dyDescent="0.25"/>
    <row r="3230" customFormat="1" x14ac:dyDescent="0.25"/>
    <row r="3231" customFormat="1" x14ac:dyDescent="0.25"/>
    <row r="3232" customFormat="1" x14ac:dyDescent="0.25"/>
    <row r="3233" customFormat="1" x14ac:dyDescent="0.25"/>
    <row r="3234" customFormat="1" x14ac:dyDescent="0.25"/>
    <row r="3235" customFormat="1" x14ac:dyDescent="0.25"/>
    <row r="3236" customFormat="1" x14ac:dyDescent="0.25"/>
    <row r="3237" customFormat="1" x14ac:dyDescent="0.25"/>
    <row r="3238" customFormat="1" x14ac:dyDescent="0.25"/>
    <row r="3239" customFormat="1" x14ac:dyDescent="0.25"/>
    <row r="3240" customFormat="1" x14ac:dyDescent="0.25"/>
    <row r="3241" customFormat="1" x14ac:dyDescent="0.25"/>
    <row r="3242" customFormat="1" x14ac:dyDescent="0.25"/>
    <row r="3243" customFormat="1" x14ac:dyDescent="0.25"/>
    <row r="3244" customFormat="1" x14ac:dyDescent="0.25"/>
    <row r="3245" customFormat="1" x14ac:dyDescent="0.25"/>
    <row r="3246" customFormat="1" x14ac:dyDescent="0.25"/>
    <row r="3247" customFormat="1" x14ac:dyDescent="0.25"/>
    <row r="3248" customFormat="1" x14ac:dyDescent="0.25"/>
    <row r="3249" customFormat="1" x14ac:dyDescent="0.25"/>
    <row r="3250" customFormat="1" x14ac:dyDescent="0.25"/>
    <row r="3251" customFormat="1" x14ac:dyDescent="0.25"/>
    <row r="3252" customFormat="1" x14ac:dyDescent="0.25"/>
    <row r="3253" customFormat="1" x14ac:dyDescent="0.25"/>
    <row r="3254" customFormat="1" x14ac:dyDescent="0.25"/>
    <row r="3255" customFormat="1" x14ac:dyDescent="0.25"/>
    <row r="3256" customFormat="1" x14ac:dyDescent="0.25"/>
    <row r="3257" customFormat="1" x14ac:dyDescent="0.25"/>
    <row r="3258" customFormat="1" x14ac:dyDescent="0.25"/>
    <row r="3259" customFormat="1" x14ac:dyDescent="0.25"/>
    <row r="3260" customFormat="1" x14ac:dyDescent="0.25"/>
    <row r="3261" customFormat="1" x14ac:dyDescent="0.25"/>
    <row r="3262" customFormat="1" x14ac:dyDescent="0.25"/>
    <row r="3263" customFormat="1" x14ac:dyDescent="0.25"/>
    <row r="3264" customFormat="1" x14ac:dyDescent="0.25"/>
    <row r="3265" customFormat="1" x14ac:dyDescent="0.25"/>
    <row r="3266" customFormat="1" x14ac:dyDescent="0.25"/>
    <row r="3267" customFormat="1" x14ac:dyDescent="0.25"/>
    <row r="3268" customFormat="1" x14ac:dyDescent="0.25"/>
    <row r="3269" customFormat="1" x14ac:dyDescent="0.25"/>
    <row r="3270" customFormat="1" x14ac:dyDescent="0.25"/>
    <row r="3271" customFormat="1" x14ac:dyDescent="0.25"/>
    <row r="3272" customFormat="1" x14ac:dyDescent="0.25"/>
    <row r="3273" customFormat="1" x14ac:dyDescent="0.25"/>
    <row r="3274" customFormat="1" x14ac:dyDescent="0.25"/>
    <row r="3275" customFormat="1" x14ac:dyDescent="0.25"/>
    <row r="3276" customFormat="1" x14ac:dyDescent="0.25"/>
    <row r="3277" customFormat="1" x14ac:dyDescent="0.25"/>
    <row r="3278" customFormat="1" x14ac:dyDescent="0.25"/>
    <row r="3279" customFormat="1" x14ac:dyDescent="0.25"/>
    <row r="3280" customFormat="1" x14ac:dyDescent="0.25"/>
    <row r="3281" customFormat="1" x14ac:dyDescent="0.25"/>
    <row r="3282" customFormat="1" x14ac:dyDescent="0.25"/>
    <row r="3283" customFormat="1" x14ac:dyDescent="0.25"/>
    <row r="3284" customFormat="1" x14ac:dyDescent="0.25"/>
    <row r="3285" customFormat="1" x14ac:dyDescent="0.25"/>
    <row r="3286" customFormat="1" x14ac:dyDescent="0.25"/>
    <row r="3287" customFormat="1" x14ac:dyDescent="0.25"/>
    <row r="3288" customFormat="1" x14ac:dyDescent="0.25"/>
    <row r="3289" customFormat="1" x14ac:dyDescent="0.25"/>
    <row r="3290" customFormat="1" x14ac:dyDescent="0.25"/>
    <row r="3291" customFormat="1" x14ac:dyDescent="0.25"/>
    <row r="3292" customFormat="1" x14ac:dyDescent="0.25"/>
    <row r="3293" customFormat="1" x14ac:dyDescent="0.25"/>
    <row r="3294" customFormat="1" x14ac:dyDescent="0.25"/>
    <row r="3295" customFormat="1" x14ac:dyDescent="0.25"/>
    <row r="3296" customFormat="1" x14ac:dyDescent="0.25"/>
    <row r="3297" customFormat="1" x14ac:dyDescent="0.25"/>
    <row r="3298" customFormat="1" x14ac:dyDescent="0.25"/>
    <row r="3299" customFormat="1" x14ac:dyDescent="0.25"/>
    <row r="3300" customFormat="1" x14ac:dyDescent="0.25"/>
    <row r="3301" customFormat="1" x14ac:dyDescent="0.25"/>
    <row r="3302" customFormat="1" x14ac:dyDescent="0.25"/>
    <row r="3303" customFormat="1" x14ac:dyDescent="0.25"/>
    <row r="3304" customFormat="1" x14ac:dyDescent="0.25"/>
    <row r="3305" customFormat="1" x14ac:dyDescent="0.25"/>
    <row r="3306" customFormat="1" x14ac:dyDescent="0.25"/>
    <row r="3307" customFormat="1" x14ac:dyDescent="0.25"/>
    <row r="3308" customFormat="1" x14ac:dyDescent="0.25"/>
    <row r="3309" customFormat="1" x14ac:dyDescent="0.25"/>
    <row r="3310" customFormat="1" x14ac:dyDescent="0.25"/>
    <row r="3311" customFormat="1" x14ac:dyDescent="0.25"/>
    <row r="3312" customFormat="1" x14ac:dyDescent="0.25"/>
    <row r="3313" customFormat="1" x14ac:dyDescent="0.25"/>
    <row r="3314" customFormat="1" x14ac:dyDescent="0.25"/>
    <row r="3315" customFormat="1" x14ac:dyDescent="0.25"/>
    <row r="3316" customFormat="1" x14ac:dyDescent="0.25"/>
    <row r="3317" customFormat="1" x14ac:dyDescent="0.25"/>
    <row r="3318" customFormat="1" x14ac:dyDescent="0.25"/>
    <row r="3319" customFormat="1" x14ac:dyDescent="0.25"/>
    <row r="3320" customFormat="1" x14ac:dyDescent="0.25"/>
    <row r="3321" customFormat="1" x14ac:dyDescent="0.25"/>
    <row r="3322" customFormat="1" x14ac:dyDescent="0.25"/>
    <row r="3323" customFormat="1" x14ac:dyDescent="0.25"/>
    <row r="3324" customFormat="1" x14ac:dyDescent="0.25"/>
    <row r="3325" customFormat="1" x14ac:dyDescent="0.25"/>
    <row r="3326" customFormat="1" x14ac:dyDescent="0.25"/>
    <row r="3327" customFormat="1" x14ac:dyDescent="0.25"/>
    <row r="3328" customFormat="1" x14ac:dyDescent="0.25"/>
    <row r="3329" customFormat="1" x14ac:dyDescent="0.25"/>
    <row r="3330" customFormat="1" x14ac:dyDescent="0.25"/>
    <row r="3331" customFormat="1" x14ac:dyDescent="0.25"/>
    <row r="3332" customFormat="1" x14ac:dyDescent="0.25"/>
    <row r="3333" customFormat="1" x14ac:dyDescent="0.25"/>
    <row r="3334" customFormat="1" x14ac:dyDescent="0.25"/>
    <row r="3335" customFormat="1" x14ac:dyDescent="0.25"/>
    <row r="3336" customFormat="1" x14ac:dyDescent="0.25"/>
    <row r="3337" customFormat="1" x14ac:dyDescent="0.25"/>
    <row r="3338" customFormat="1" x14ac:dyDescent="0.25"/>
    <row r="3339" customFormat="1" x14ac:dyDescent="0.25"/>
    <row r="3340" customFormat="1" x14ac:dyDescent="0.25"/>
    <row r="3341" customFormat="1" x14ac:dyDescent="0.25"/>
    <row r="3342" customFormat="1" x14ac:dyDescent="0.25"/>
    <row r="3343" customFormat="1" x14ac:dyDescent="0.25"/>
    <row r="3344" customFormat="1" x14ac:dyDescent="0.25"/>
    <row r="3345" customFormat="1" x14ac:dyDescent="0.25"/>
    <row r="3346" customFormat="1" x14ac:dyDescent="0.25"/>
    <row r="3347" customFormat="1" x14ac:dyDescent="0.25"/>
    <row r="3348" customFormat="1" x14ac:dyDescent="0.25"/>
    <row r="3349" customFormat="1" x14ac:dyDescent="0.25"/>
    <row r="3350" customFormat="1" x14ac:dyDescent="0.25"/>
    <row r="3351" customFormat="1" x14ac:dyDescent="0.25"/>
    <row r="3352" customFormat="1" x14ac:dyDescent="0.25"/>
    <row r="3353" customFormat="1" x14ac:dyDescent="0.25"/>
    <row r="3354" customFormat="1" x14ac:dyDescent="0.25"/>
    <row r="3355" customFormat="1" x14ac:dyDescent="0.25"/>
    <row r="3356" customFormat="1" x14ac:dyDescent="0.25"/>
    <row r="3357" customFormat="1" x14ac:dyDescent="0.25"/>
    <row r="3358" customFormat="1" x14ac:dyDescent="0.25"/>
    <row r="3359" customFormat="1" x14ac:dyDescent="0.25"/>
    <row r="3360" customFormat="1" x14ac:dyDescent="0.25"/>
    <row r="3361" customFormat="1" x14ac:dyDescent="0.25"/>
    <row r="3362" customFormat="1" x14ac:dyDescent="0.25"/>
    <row r="3363" customFormat="1" x14ac:dyDescent="0.25"/>
    <row r="3364" customFormat="1" x14ac:dyDescent="0.25"/>
    <row r="3365" customFormat="1" x14ac:dyDescent="0.25"/>
    <row r="3366" customFormat="1" x14ac:dyDescent="0.25"/>
    <row r="3367" customFormat="1" x14ac:dyDescent="0.25"/>
    <row r="3368" customFormat="1" x14ac:dyDescent="0.25"/>
    <row r="3369" customFormat="1" x14ac:dyDescent="0.25"/>
    <row r="3370" customFormat="1" x14ac:dyDescent="0.25"/>
    <row r="3371" customFormat="1" x14ac:dyDescent="0.25"/>
    <row r="3372" customFormat="1" x14ac:dyDescent="0.25"/>
    <row r="3373" customFormat="1" x14ac:dyDescent="0.25"/>
    <row r="3374" customFormat="1" x14ac:dyDescent="0.25"/>
    <row r="3375" customFormat="1" x14ac:dyDescent="0.25"/>
    <row r="3376" customFormat="1" x14ac:dyDescent="0.25"/>
    <row r="3377" customFormat="1" x14ac:dyDescent="0.25"/>
    <row r="3378" customFormat="1" x14ac:dyDescent="0.25"/>
    <row r="3379" customFormat="1" x14ac:dyDescent="0.25"/>
    <row r="3380" customFormat="1" x14ac:dyDescent="0.25"/>
    <row r="3381" customFormat="1" x14ac:dyDescent="0.25"/>
    <row r="3382" customFormat="1" x14ac:dyDescent="0.25"/>
    <row r="3383" customFormat="1" x14ac:dyDescent="0.25"/>
    <row r="3384" customFormat="1" x14ac:dyDescent="0.25"/>
    <row r="3385" customFormat="1" x14ac:dyDescent="0.25"/>
    <row r="3386" customFormat="1" x14ac:dyDescent="0.25"/>
    <row r="3387" customFormat="1" x14ac:dyDescent="0.25"/>
    <row r="3388" customFormat="1" x14ac:dyDescent="0.25"/>
    <row r="3389" customFormat="1" x14ac:dyDescent="0.25"/>
    <row r="3390" customFormat="1" x14ac:dyDescent="0.25"/>
    <row r="3391" customFormat="1" x14ac:dyDescent="0.25"/>
    <row r="3392" customFormat="1" x14ac:dyDescent="0.25"/>
    <row r="3393" customFormat="1" x14ac:dyDescent="0.25"/>
    <row r="3394" customFormat="1" x14ac:dyDescent="0.25"/>
    <row r="3395" customFormat="1" x14ac:dyDescent="0.25"/>
    <row r="3396" customFormat="1" x14ac:dyDescent="0.25"/>
    <row r="3397" customFormat="1" x14ac:dyDescent="0.25"/>
    <row r="3398" customFormat="1" x14ac:dyDescent="0.25"/>
    <row r="3399" customFormat="1" x14ac:dyDescent="0.25"/>
    <row r="3400" customFormat="1" x14ac:dyDescent="0.25"/>
    <row r="3401" customFormat="1" x14ac:dyDescent="0.25"/>
    <row r="3402" customFormat="1" x14ac:dyDescent="0.25"/>
    <row r="3403" customFormat="1" x14ac:dyDescent="0.25"/>
    <row r="3404" customFormat="1" x14ac:dyDescent="0.25"/>
    <row r="3405" customFormat="1" x14ac:dyDescent="0.25"/>
    <row r="3406" customFormat="1" x14ac:dyDescent="0.25"/>
    <row r="3407" customFormat="1" x14ac:dyDescent="0.25"/>
    <row r="3408" customFormat="1" x14ac:dyDescent="0.25"/>
    <row r="3409" customFormat="1" x14ac:dyDescent="0.25"/>
    <row r="3410" customFormat="1" x14ac:dyDescent="0.25"/>
    <row r="3411" customFormat="1" x14ac:dyDescent="0.25"/>
    <row r="3412" customFormat="1" x14ac:dyDescent="0.25"/>
    <row r="3413" customFormat="1" x14ac:dyDescent="0.25"/>
    <row r="3414" customFormat="1" x14ac:dyDescent="0.25"/>
    <row r="3415" customFormat="1" x14ac:dyDescent="0.25"/>
    <row r="3416" customFormat="1" x14ac:dyDescent="0.25"/>
    <row r="3417" customFormat="1" x14ac:dyDescent="0.25"/>
    <row r="3418" customFormat="1" x14ac:dyDescent="0.25"/>
    <row r="3419" customFormat="1" x14ac:dyDescent="0.25"/>
    <row r="3420" customFormat="1" x14ac:dyDescent="0.25"/>
    <row r="3421" customFormat="1" x14ac:dyDescent="0.25"/>
    <row r="3422" customFormat="1" x14ac:dyDescent="0.25"/>
    <row r="3423" customFormat="1" x14ac:dyDescent="0.25"/>
    <row r="3424" customFormat="1" x14ac:dyDescent="0.25"/>
    <row r="3425" customFormat="1" x14ac:dyDescent="0.25"/>
    <row r="3426" customFormat="1" x14ac:dyDescent="0.25"/>
    <row r="3427" customFormat="1" x14ac:dyDescent="0.25"/>
    <row r="3428" customFormat="1" x14ac:dyDescent="0.25"/>
    <row r="3429" customFormat="1" x14ac:dyDescent="0.25"/>
    <row r="3430" customFormat="1" x14ac:dyDescent="0.25"/>
    <row r="3431" customFormat="1" x14ac:dyDescent="0.25"/>
    <row r="3432" customFormat="1" x14ac:dyDescent="0.25"/>
    <row r="3433" customFormat="1" x14ac:dyDescent="0.25"/>
    <row r="3434" customFormat="1" x14ac:dyDescent="0.25"/>
    <row r="3435" customFormat="1" x14ac:dyDescent="0.25"/>
    <row r="3436" customFormat="1" x14ac:dyDescent="0.25"/>
    <row r="3437" customFormat="1" x14ac:dyDescent="0.25"/>
    <row r="3438" customFormat="1" x14ac:dyDescent="0.25"/>
    <row r="3439" customFormat="1" x14ac:dyDescent="0.25"/>
    <row r="3440" customFormat="1" x14ac:dyDescent="0.25"/>
    <row r="3441" customFormat="1" x14ac:dyDescent="0.25"/>
    <row r="3442" customFormat="1" x14ac:dyDescent="0.25"/>
    <row r="3443" customFormat="1" x14ac:dyDescent="0.25"/>
    <row r="3444" customFormat="1" x14ac:dyDescent="0.25"/>
    <row r="3445" customFormat="1" x14ac:dyDescent="0.25"/>
    <row r="3446" customFormat="1" x14ac:dyDescent="0.25"/>
    <row r="3447" customFormat="1" x14ac:dyDescent="0.25"/>
    <row r="3448" customFormat="1" x14ac:dyDescent="0.25"/>
    <row r="3449" customFormat="1" x14ac:dyDescent="0.25"/>
    <row r="3450" customFormat="1" x14ac:dyDescent="0.25"/>
    <row r="3451" customFormat="1" x14ac:dyDescent="0.25"/>
    <row r="3452" customFormat="1" x14ac:dyDescent="0.25"/>
    <row r="3453" customFormat="1" x14ac:dyDescent="0.25"/>
    <row r="3454" customFormat="1" x14ac:dyDescent="0.25"/>
    <row r="3455" customFormat="1" x14ac:dyDescent="0.25"/>
    <row r="3456" customFormat="1" x14ac:dyDescent="0.25"/>
    <row r="3457" customFormat="1" x14ac:dyDescent="0.25"/>
    <row r="3458" customFormat="1" x14ac:dyDescent="0.25"/>
    <row r="3459" customFormat="1" x14ac:dyDescent="0.25"/>
    <row r="3460" customFormat="1" x14ac:dyDescent="0.25"/>
    <row r="3461" customFormat="1" x14ac:dyDescent="0.25"/>
    <row r="3462" customFormat="1" x14ac:dyDescent="0.25"/>
    <row r="3463" customFormat="1" x14ac:dyDescent="0.25"/>
    <row r="3464" customFormat="1" x14ac:dyDescent="0.25"/>
    <row r="3465" customFormat="1" x14ac:dyDescent="0.25"/>
    <row r="3466" customFormat="1" x14ac:dyDescent="0.25"/>
    <row r="3467" customFormat="1" x14ac:dyDescent="0.25"/>
    <row r="3468" customFormat="1" x14ac:dyDescent="0.25"/>
    <row r="3469" customFormat="1" x14ac:dyDescent="0.25"/>
    <row r="3470" customFormat="1" x14ac:dyDescent="0.25"/>
    <row r="3471" customFormat="1" x14ac:dyDescent="0.25"/>
    <row r="3472" customFormat="1" x14ac:dyDescent="0.25"/>
    <row r="3473" customFormat="1" x14ac:dyDescent="0.25"/>
    <row r="3474" customFormat="1" x14ac:dyDescent="0.25"/>
    <row r="3475" customFormat="1" x14ac:dyDescent="0.25"/>
    <row r="3476" customFormat="1" x14ac:dyDescent="0.25"/>
    <row r="3477" customFormat="1" x14ac:dyDescent="0.25"/>
    <row r="3478" customFormat="1" x14ac:dyDescent="0.25"/>
    <row r="3479" customFormat="1" x14ac:dyDescent="0.25"/>
    <row r="3480" customFormat="1" x14ac:dyDescent="0.25"/>
    <row r="3481" customFormat="1" x14ac:dyDescent="0.25"/>
    <row r="3482" customFormat="1" x14ac:dyDescent="0.25"/>
    <row r="3483" customFormat="1" x14ac:dyDescent="0.25"/>
    <row r="3484" customFormat="1" x14ac:dyDescent="0.25"/>
    <row r="3485" customFormat="1" x14ac:dyDescent="0.25"/>
    <row r="3486" customFormat="1" x14ac:dyDescent="0.25"/>
    <row r="3487" customFormat="1" x14ac:dyDescent="0.25"/>
    <row r="3488" customFormat="1" x14ac:dyDescent="0.25"/>
    <row r="3489" customFormat="1" x14ac:dyDescent="0.25"/>
    <row r="3490" customFormat="1" x14ac:dyDescent="0.25"/>
    <row r="3491" customFormat="1" x14ac:dyDescent="0.25"/>
    <row r="3492" customFormat="1" x14ac:dyDescent="0.25"/>
    <row r="3493" customFormat="1" x14ac:dyDescent="0.25"/>
    <row r="3494" customFormat="1" x14ac:dyDescent="0.25"/>
    <row r="3495" customFormat="1" x14ac:dyDescent="0.25"/>
    <row r="3496" customFormat="1" x14ac:dyDescent="0.25"/>
    <row r="3497" customFormat="1" x14ac:dyDescent="0.25"/>
    <row r="3498" customFormat="1" x14ac:dyDescent="0.25"/>
    <row r="3499" customFormat="1" x14ac:dyDescent="0.25"/>
    <row r="3500" customFormat="1" x14ac:dyDescent="0.25"/>
    <row r="3501" customFormat="1" x14ac:dyDescent="0.25"/>
    <row r="3502" customFormat="1" x14ac:dyDescent="0.25"/>
    <row r="3503" customFormat="1" x14ac:dyDescent="0.25"/>
    <row r="3504" customFormat="1" x14ac:dyDescent="0.25"/>
    <row r="3505" customFormat="1" x14ac:dyDescent="0.25"/>
    <row r="3506" customFormat="1" x14ac:dyDescent="0.25"/>
    <row r="3507" customFormat="1" x14ac:dyDescent="0.25"/>
    <row r="3508" customFormat="1" x14ac:dyDescent="0.25"/>
    <row r="3509" customFormat="1" x14ac:dyDescent="0.25"/>
    <row r="3510" customFormat="1" x14ac:dyDescent="0.25"/>
    <row r="3511" customFormat="1" x14ac:dyDescent="0.25"/>
    <row r="3512" customFormat="1" x14ac:dyDescent="0.25"/>
    <row r="3513" customFormat="1" x14ac:dyDescent="0.25"/>
    <row r="3514" customFormat="1" x14ac:dyDescent="0.25"/>
    <row r="3515" customFormat="1" x14ac:dyDescent="0.25"/>
    <row r="3516" customFormat="1" x14ac:dyDescent="0.25"/>
    <row r="3517" customFormat="1" x14ac:dyDescent="0.25"/>
    <row r="3518" customFormat="1" x14ac:dyDescent="0.25"/>
    <row r="3519" customFormat="1" x14ac:dyDescent="0.25"/>
    <row r="3520" customFormat="1" x14ac:dyDescent="0.25"/>
    <row r="3521" customFormat="1" x14ac:dyDescent="0.25"/>
    <row r="3522" customFormat="1" x14ac:dyDescent="0.25"/>
    <row r="3523" customFormat="1" x14ac:dyDescent="0.25"/>
    <row r="3524" customFormat="1" x14ac:dyDescent="0.25"/>
    <row r="3525" customFormat="1" x14ac:dyDescent="0.25"/>
    <row r="3526" customFormat="1" x14ac:dyDescent="0.25"/>
    <row r="3527" customFormat="1" x14ac:dyDescent="0.25"/>
    <row r="3528" customFormat="1" x14ac:dyDescent="0.25"/>
    <row r="3529" customFormat="1" x14ac:dyDescent="0.25"/>
    <row r="3530" customFormat="1" x14ac:dyDescent="0.25"/>
    <row r="3531" customFormat="1" x14ac:dyDescent="0.25"/>
    <row r="3532" customFormat="1" x14ac:dyDescent="0.25"/>
    <row r="3533" customFormat="1" x14ac:dyDescent="0.25"/>
    <row r="3534" customFormat="1" x14ac:dyDescent="0.25"/>
    <row r="3535" customFormat="1" x14ac:dyDescent="0.25"/>
    <row r="3536" customFormat="1" x14ac:dyDescent="0.25"/>
    <row r="3537" customFormat="1" x14ac:dyDescent="0.25"/>
    <row r="3538" customFormat="1" x14ac:dyDescent="0.25"/>
    <row r="3539" customFormat="1" x14ac:dyDescent="0.25"/>
    <row r="3540" customFormat="1" x14ac:dyDescent="0.25"/>
    <row r="3541" customFormat="1" x14ac:dyDescent="0.25"/>
    <row r="3542" customFormat="1" x14ac:dyDescent="0.25"/>
    <row r="3543" customFormat="1" x14ac:dyDescent="0.25"/>
    <row r="3544" customFormat="1" x14ac:dyDescent="0.25"/>
    <row r="3545" customFormat="1" x14ac:dyDescent="0.25"/>
    <row r="3546" customFormat="1" x14ac:dyDescent="0.25"/>
    <row r="3547" customFormat="1" x14ac:dyDescent="0.25"/>
    <row r="3548" customFormat="1" x14ac:dyDescent="0.25"/>
    <row r="3549" customFormat="1" x14ac:dyDescent="0.25"/>
    <row r="3550" customFormat="1" x14ac:dyDescent="0.25"/>
    <row r="3551" customFormat="1" x14ac:dyDescent="0.25"/>
    <row r="3552" customFormat="1" x14ac:dyDescent="0.25"/>
    <row r="3553" customFormat="1" x14ac:dyDescent="0.25"/>
    <row r="3554" customFormat="1" x14ac:dyDescent="0.25"/>
    <row r="3555" customFormat="1" x14ac:dyDescent="0.25"/>
    <row r="3556" customFormat="1" x14ac:dyDescent="0.25"/>
    <row r="3557" customFormat="1" x14ac:dyDescent="0.25"/>
    <row r="3558" customFormat="1" x14ac:dyDescent="0.25"/>
    <row r="3559" customFormat="1" x14ac:dyDescent="0.25"/>
    <row r="3560" customFormat="1" x14ac:dyDescent="0.25"/>
    <row r="3561" customFormat="1" x14ac:dyDescent="0.25"/>
    <row r="3562" customFormat="1" x14ac:dyDescent="0.25"/>
    <row r="3563" customFormat="1" x14ac:dyDescent="0.25"/>
    <row r="3564" customFormat="1" x14ac:dyDescent="0.25"/>
    <row r="3565" customFormat="1" x14ac:dyDescent="0.25"/>
    <row r="3566" customFormat="1" x14ac:dyDescent="0.25"/>
    <row r="3567" customFormat="1" x14ac:dyDescent="0.25"/>
    <row r="3568" customFormat="1" x14ac:dyDescent="0.25"/>
    <row r="3569" customFormat="1" x14ac:dyDescent="0.25"/>
    <row r="3570" customFormat="1" x14ac:dyDescent="0.25"/>
    <row r="3571" customFormat="1" x14ac:dyDescent="0.25"/>
    <row r="3572" customFormat="1" x14ac:dyDescent="0.25"/>
    <row r="3573" customFormat="1" x14ac:dyDescent="0.25"/>
    <row r="3574" customFormat="1" x14ac:dyDescent="0.25"/>
    <row r="3575" customFormat="1" x14ac:dyDescent="0.25"/>
    <row r="3576" customFormat="1" x14ac:dyDescent="0.25"/>
    <row r="3577" customFormat="1" x14ac:dyDescent="0.25"/>
    <row r="3578" customFormat="1" x14ac:dyDescent="0.25"/>
    <row r="3579" customFormat="1" x14ac:dyDescent="0.25"/>
    <row r="3580" customFormat="1" x14ac:dyDescent="0.25"/>
    <row r="3581" customFormat="1" x14ac:dyDescent="0.25"/>
    <row r="3582" customFormat="1" x14ac:dyDescent="0.25"/>
    <row r="3583" customFormat="1" x14ac:dyDescent="0.25"/>
    <row r="3584" customFormat="1" x14ac:dyDescent="0.25"/>
    <row r="3585" customFormat="1" x14ac:dyDescent="0.25"/>
    <row r="3586" customFormat="1" x14ac:dyDescent="0.25"/>
    <row r="3587" customFormat="1" x14ac:dyDescent="0.25"/>
    <row r="3588" customFormat="1" x14ac:dyDescent="0.25"/>
    <row r="3589" customFormat="1" x14ac:dyDescent="0.25"/>
    <row r="3590" customFormat="1" x14ac:dyDescent="0.25"/>
    <row r="3591" customFormat="1" x14ac:dyDescent="0.25"/>
    <row r="3592" customFormat="1" x14ac:dyDescent="0.25"/>
    <row r="3593" customFormat="1" x14ac:dyDescent="0.25"/>
    <row r="3594" customFormat="1" x14ac:dyDescent="0.25"/>
    <row r="3595" customFormat="1" x14ac:dyDescent="0.25"/>
    <row r="3596" customFormat="1" x14ac:dyDescent="0.25"/>
    <row r="3597" customFormat="1" x14ac:dyDescent="0.25"/>
    <row r="3598" customFormat="1" x14ac:dyDescent="0.25"/>
    <row r="3599" customFormat="1" x14ac:dyDescent="0.25"/>
    <row r="3600" customFormat="1" x14ac:dyDescent="0.25"/>
    <row r="3601" customFormat="1" x14ac:dyDescent="0.25"/>
    <row r="3602" customFormat="1" x14ac:dyDescent="0.25"/>
    <row r="3603" customFormat="1" x14ac:dyDescent="0.25"/>
    <row r="3604" customFormat="1" x14ac:dyDescent="0.25"/>
    <row r="3605" customFormat="1" x14ac:dyDescent="0.25"/>
    <row r="3606" customFormat="1" x14ac:dyDescent="0.25"/>
    <row r="3607" customFormat="1" x14ac:dyDescent="0.25"/>
    <row r="3608" customFormat="1" x14ac:dyDescent="0.25"/>
    <row r="3609" customFormat="1" x14ac:dyDescent="0.25"/>
    <row r="3610" customFormat="1" x14ac:dyDescent="0.25"/>
    <row r="3611" customFormat="1" x14ac:dyDescent="0.25"/>
    <row r="3612" customFormat="1" x14ac:dyDescent="0.25"/>
    <row r="3613" customFormat="1" x14ac:dyDescent="0.25"/>
    <row r="3614" customFormat="1" x14ac:dyDescent="0.25"/>
    <row r="3615" customFormat="1" x14ac:dyDescent="0.25"/>
    <row r="3616" customFormat="1" x14ac:dyDescent="0.25"/>
    <row r="3617" customFormat="1" x14ac:dyDescent="0.25"/>
    <row r="3618" customFormat="1" x14ac:dyDescent="0.25"/>
    <row r="3619" customFormat="1" x14ac:dyDescent="0.25"/>
    <row r="3620" customFormat="1" x14ac:dyDescent="0.25"/>
    <row r="3621" customFormat="1" x14ac:dyDescent="0.25"/>
    <row r="3622" customFormat="1" x14ac:dyDescent="0.25"/>
    <row r="3623" customFormat="1" x14ac:dyDescent="0.25"/>
    <row r="3624" customFormat="1" x14ac:dyDescent="0.25"/>
    <row r="3625" customFormat="1" x14ac:dyDescent="0.25"/>
    <row r="3626" customFormat="1" x14ac:dyDescent="0.25"/>
    <row r="3627" customFormat="1" x14ac:dyDescent="0.25"/>
    <row r="3628" customFormat="1" x14ac:dyDescent="0.25"/>
    <row r="3629" customFormat="1" x14ac:dyDescent="0.25"/>
    <row r="3630" customFormat="1" x14ac:dyDescent="0.25"/>
    <row r="3631" customFormat="1" x14ac:dyDescent="0.25"/>
    <row r="3632" customFormat="1" x14ac:dyDescent="0.25"/>
    <row r="3633" customFormat="1" x14ac:dyDescent="0.25"/>
    <row r="3634" customFormat="1" x14ac:dyDescent="0.25"/>
    <row r="3635" customFormat="1" x14ac:dyDescent="0.25"/>
    <row r="3636" customFormat="1" x14ac:dyDescent="0.25"/>
    <row r="3637" customFormat="1" x14ac:dyDescent="0.25"/>
    <row r="3638" customFormat="1" x14ac:dyDescent="0.25"/>
    <row r="3639" customFormat="1" x14ac:dyDescent="0.25"/>
    <row r="3640" customFormat="1" x14ac:dyDescent="0.25"/>
    <row r="3641" customFormat="1" x14ac:dyDescent="0.25"/>
    <row r="3642" customFormat="1" x14ac:dyDescent="0.25"/>
    <row r="3643" customFormat="1" x14ac:dyDescent="0.25"/>
    <row r="3644" customFormat="1" x14ac:dyDescent="0.25"/>
    <row r="3645" customFormat="1" x14ac:dyDescent="0.25"/>
    <row r="3646" customFormat="1" x14ac:dyDescent="0.25"/>
    <row r="3647" customFormat="1" x14ac:dyDescent="0.25"/>
    <row r="3648" customFormat="1" x14ac:dyDescent="0.25"/>
    <row r="3649" customFormat="1" x14ac:dyDescent="0.25"/>
    <row r="3650" customFormat="1" x14ac:dyDescent="0.25"/>
    <row r="3651" customFormat="1" x14ac:dyDescent="0.25"/>
    <row r="3652" customFormat="1" x14ac:dyDescent="0.25"/>
    <row r="3653" customFormat="1" x14ac:dyDescent="0.25"/>
    <row r="3654" customFormat="1" x14ac:dyDescent="0.25"/>
    <row r="3655" customFormat="1" x14ac:dyDescent="0.25"/>
    <row r="3656" customFormat="1" x14ac:dyDescent="0.25"/>
    <row r="3657" customFormat="1" x14ac:dyDescent="0.25"/>
    <row r="3658" customFormat="1" x14ac:dyDescent="0.25"/>
    <row r="3659" customFormat="1" x14ac:dyDescent="0.25"/>
    <row r="3660" customFormat="1" x14ac:dyDescent="0.25"/>
    <row r="3661" customFormat="1" x14ac:dyDescent="0.25"/>
    <row r="3662" customFormat="1" x14ac:dyDescent="0.25"/>
    <row r="3663" customFormat="1" x14ac:dyDescent="0.25"/>
    <row r="3664" customFormat="1" x14ac:dyDescent="0.25"/>
    <row r="3665" customFormat="1" x14ac:dyDescent="0.25"/>
    <row r="3666" customFormat="1" x14ac:dyDescent="0.25"/>
    <row r="3667" customFormat="1" x14ac:dyDescent="0.25"/>
    <row r="3668" customFormat="1" x14ac:dyDescent="0.25"/>
    <row r="3669" customFormat="1" x14ac:dyDescent="0.25"/>
    <row r="3670" customFormat="1" x14ac:dyDescent="0.25"/>
    <row r="3671" customFormat="1" x14ac:dyDescent="0.25"/>
    <row r="3672" customFormat="1" x14ac:dyDescent="0.25"/>
    <row r="3673" customFormat="1" x14ac:dyDescent="0.25"/>
    <row r="3674" customFormat="1" x14ac:dyDescent="0.25"/>
    <row r="3675" customFormat="1" x14ac:dyDescent="0.25"/>
    <row r="3676" customFormat="1" x14ac:dyDescent="0.25"/>
    <row r="3677" customFormat="1" x14ac:dyDescent="0.25"/>
    <row r="3678" customFormat="1" x14ac:dyDescent="0.25"/>
    <row r="3679" customFormat="1" x14ac:dyDescent="0.25"/>
    <row r="3680" customFormat="1" x14ac:dyDescent="0.25"/>
    <row r="3681" customFormat="1" x14ac:dyDescent="0.25"/>
    <row r="3682" customFormat="1" x14ac:dyDescent="0.25"/>
    <row r="3683" customFormat="1" x14ac:dyDescent="0.25"/>
    <row r="3684" customFormat="1" x14ac:dyDescent="0.25"/>
    <row r="3685" customFormat="1" x14ac:dyDescent="0.25"/>
    <row r="3686" customFormat="1" x14ac:dyDescent="0.25"/>
    <row r="3687" customFormat="1" x14ac:dyDescent="0.25"/>
    <row r="3688" customFormat="1" x14ac:dyDescent="0.25"/>
    <row r="3689" customFormat="1" x14ac:dyDescent="0.25"/>
    <row r="3690" customFormat="1" x14ac:dyDescent="0.25"/>
    <row r="3691" customFormat="1" x14ac:dyDescent="0.25"/>
    <row r="3692" customFormat="1" x14ac:dyDescent="0.25"/>
    <row r="3693" customFormat="1" x14ac:dyDescent="0.25"/>
    <row r="3694" customFormat="1" x14ac:dyDescent="0.25"/>
    <row r="3695" customFormat="1" x14ac:dyDescent="0.25"/>
    <row r="3696" customFormat="1" x14ac:dyDescent="0.25"/>
    <row r="3697" customFormat="1" x14ac:dyDescent="0.25"/>
    <row r="3698" customFormat="1" x14ac:dyDescent="0.25"/>
    <row r="3699" customFormat="1" x14ac:dyDescent="0.25"/>
    <row r="3700" customFormat="1" x14ac:dyDescent="0.25"/>
    <row r="3701" customFormat="1" x14ac:dyDescent="0.25"/>
    <row r="3702" customFormat="1" x14ac:dyDescent="0.25"/>
    <row r="3703" customFormat="1" x14ac:dyDescent="0.25"/>
    <row r="3704" customFormat="1" x14ac:dyDescent="0.25"/>
    <row r="3705" customFormat="1" x14ac:dyDescent="0.25"/>
    <row r="3706" customFormat="1" x14ac:dyDescent="0.25"/>
    <row r="3707" customFormat="1" x14ac:dyDescent="0.25"/>
    <row r="3708" customFormat="1" x14ac:dyDescent="0.25"/>
    <row r="3709" customFormat="1" x14ac:dyDescent="0.25"/>
    <row r="3710" customFormat="1" x14ac:dyDescent="0.25"/>
    <row r="3711" customFormat="1" x14ac:dyDescent="0.25"/>
    <row r="3712" customFormat="1" x14ac:dyDescent="0.25"/>
    <row r="3713" customFormat="1" x14ac:dyDescent="0.25"/>
    <row r="3714" customFormat="1" x14ac:dyDescent="0.25"/>
    <row r="3715" customFormat="1" x14ac:dyDescent="0.25"/>
    <row r="3716" customFormat="1" x14ac:dyDescent="0.25"/>
    <row r="3717" customFormat="1" x14ac:dyDescent="0.25"/>
    <row r="3718" customFormat="1" x14ac:dyDescent="0.25"/>
    <row r="3719" customFormat="1" x14ac:dyDescent="0.25"/>
    <row r="3720" customFormat="1" x14ac:dyDescent="0.25"/>
    <row r="3721" customFormat="1" x14ac:dyDescent="0.25"/>
    <row r="3722" customFormat="1" x14ac:dyDescent="0.25"/>
    <row r="3723" customFormat="1" x14ac:dyDescent="0.25"/>
    <row r="3724" customFormat="1" x14ac:dyDescent="0.25"/>
    <row r="3725" customFormat="1" x14ac:dyDescent="0.25"/>
    <row r="3726" customFormat="1" x14ac:dyDescent="0.25"/>
    <row r="3727" customFormat="1" x14ac:dyDescent="0.25"/>
    <row r="3728" customFormat="1" x14ac:dyDescent="0.25"/>
    <row r="3729" customFormat="1" x14ac:dyDescent="0.25"/>
    <row r="3730" customFormat="1" x14ac:dyDescent="0.25"/>
    <row r="3731" customFormat="1" x14ac:dyDescent="0.25"/>
    <row r="3732" customFormat="1" x14ac:dyDescent="0.25"/>
    <row r="3733" customFormat="1" x14ac:dyDescent="0.25"/>
    <row r="3734" customFormat="1" x14ac:dyDescent="0.25"/>
    <row r="3735" customFormat="1" x14ac:dyDescent="0.25"/>
    <row r="3736" customFormat="1" x14ac:dyDescent="0.25"/>
    <row r="3737" customFormat="1" x14ac:dyDescent="0.25"/>
    <row r="3738" customFormat="1" x14ac:dyDescent="0.25"/>
    <row r="3739" customFormat="1" x14ac:dyDescent="0.25"/>
    <row r="3740" customFormat="1" x14ac:dyDescent="0.25"/>
    <row r="3741" customFormat="1" x14ac:dyDescent="0.25"/>
    <row r="3742" customFormat="1" x14ac:dyDescent="0.25"/>
    <row r="3743" customFormat="1" x14ac:dyDescent="0.25"/>
    <row r="3744" customFormat="1" x14ac:dyDescent="0.25"/>
    <row r="3745" customFormat="1" x14ac:dyDescent="0.25"/>
    <row r="3746" customFormat="1" x14ac:dyDescent="0.25"/>
    <row r="3747" customFormat="1" x14ac:dyDescent="0.25"/>
    <row r="3748" customFormat="1" x14ac:dyDescent="0.25"/>
    <row r="3749" customFormat="1" x14ac:dyDescent="0.25"/>
    <row r="3750" customFormat="1" x14ac:dyDescent="0.25"/>
    <row r="3751" customFormat="1" x14ac:dyDescent="0.25"/>
    <row r="3752" customFormat="1" x14ac:dyDescent="0.25"/>
    <row r="3753" customFormat="1" x14ac:dyDescent="0.25"/>
    <row r="3754" customFormat="1" x14ac:dyDescent="0.25"/>
    <row r="3755" customFormat="1" x14ac:dyDescent="0.25"/>
    <row r="3756" customFormat="1" x14ac:dyDescent="0.25"/>
    <row r="3757" customFormat="1" x14ac:dyDescent="0.25"/>
    <row r="3758" customFormat="1" x14ac:dyDescent="0.25"/>
    <row r="3759" customFormat="1" x14ac:dyDescent="0.25"/>
    <row r="3760" customFormat="1" x14ac:dyDescent="0.25"/>
    <row r="3761" customFormat="1" x14ac:dyDescent="0.25"/>
    <row r="3762" customFormat="1" x14ac:dyDescent="0.25"/>
    <row r="3763" customFormat="1" x14ac:dyDescent="0.25"/>
    <row r="3764" customFormat="1" x14ac:dyDescent="0.25"/>
    <row r="3765" customFormat="1" x14ac:dyDescent="0.25"/>
    <row r="3766" customFormat="1" x14ac:dyDescent="0.25"/>
    <row r="3767" customFormat="1" x14ac:dyDescent="0.25"/>
    <row r="3768" customFormat="1" x14ac:dyDescent="0.25"/>
    <row r="3769" customFormat="1" x14ac:dyDescent="0.25"/>
    <row r="3770" customFormat="1" x14ac:dyDescent="0.25"/>
    <row r="3771" customFormat="1" x14ac:dyDescent="0.25"/>
    <row r="3772" customFormat="1" x14ac:dyDescent="0.25"/>
    <row r="3773" customFormat="1" x14ac:dyDescent="0.25"/>
    <row r="3774" customFormat="1" x14ac:dyDescent="0.25"/>
    <row r="3775" customFormat="1" x14ac:dyDescent="0.25"/>
    <row r="3776" customFormat="1" x14ac:dyDescent="0.25"/>
    <row r="3777" customFormat="1" x14ac:dyDescent="0.25"/>
    <row r="3778" customFormat="1" x14ac:dyDescent="0.25"/>
    <row r="3779" customFormat="1" x14ac:dyDescent="0.25"/>
    <row r="3780" customFormat="1" x14ac:dyDescent="0.25"/>
    <row r="3781" customFormat="1" x14ac:dyDescent="0.25"/>
    <row r="3782" customFormat="1" x14ac:dyDescent="0.25"/>
    <row r="3783" customFormat="1" x14ac:dyDescent="0.25"/>
    <row r="3784" customFormat="1" x14ac:dyDescent="0.25"/>
    <row r="3785" customFormat="1" x14ac:dyDescent="0.25"/>
    <row r="3786" customFormat="1" x14ac:dyDescent="0.25"/>
    <row r="3787" customFormat="1" x14ac:dyDescent="0.25"/>
    <row r="3788" customFormat="1" x14ac:dyDescent="0.25"/>
    <row r="3789" customFormat="1" x14ac:dyDescent="0.25"/>
    <row r="3790" customFormat="1" x14ac:dyDescent="0.25"/>
    <row r="3791" customFormat="1" x14ac:dyDescent="0.25"/>
    <row r="3792" customFormat="1" x14ac:dyDescent="0.25"/>
    <row r="3793" customFormat="1" x14ac:dyDescent="0.25"/>
    <row r="3794" customFormat="1" x14ac:dyDescent="0.25"/>
    <row r="3795" customFormat="1" x14ac:dyDescent="0.25"/>
    <row r="3796" customFormat="1" x14ac:dyDescent="0.25"/>
    <row r="3797" customFormat="1" x14ac:dyDescent="0.25"/>
    <row r="3798" customFormat="1" x14ac:dyDescent="0.25"/>
    <row r="3799" customFormat="1" x14ac:dyDescent="0.25"/>
    <row r="3800" customFormat="1" x14ac:dyDescent="0.25"/>
    <row r="3801" customFormat="1" x14ac:dyDescent="0.25"/>
    <row r="3802" customFormat="1" x14ac:dyDescent="0.25"/>
    <row r="3803" customFormat="1" x14ac:dyDescent="0.25"/>
    <row r="3804" customFormat="1" x14ac:dyDescent="0.25"/>
    <row r="3805" customFormat="1" x14ac:dyDescent="0.25"/>
    <row r="3806" customFormat="1" x14ac:dyDescent="0.25"/>
    <row r="3807" customFormat="1" x14ac:dyDescent="0.25"/>
    <row r="3808" customFormat="1" x14ac:dyDescent="0.25"/>
    <row r="3809" customFormat="1" x14ac:dyDescent="0.25"/>
    <row r="3810" customFormat="1" x14ac:dyDescent="0.25"/>
    <row r="3811" customFormat="1" x14ac:dyDescent="0.25"/>
    <row r="3812" customFormat="1" x14ac:dyDescent="0.25"/>
    <row r="3813" customFormat="1" x14ac:dyDescent="0.25"/>
    <row r="3814" customFormat="1" x14ac:dyDescent="0.25"/>
    <row r="3815" customFormat="1" x14ac:dyDescent="0.25"/>
    <row r="3816" customFormat="1" x14ac:dyDescent="0.25"/>
    <row r="3817" customFormat="1" x14ac:dyDescent="0.25"/>
    <row r="3818" customFormat="1" x14ac:dyDescent="0.25"/>
    <row r="3819" customFormat="1" x14ac:dyDescent="0.25"/>
    <row r="3820" customFormat="1" x14ac:dyDescent="0.25"/>
    <row r="3821" customFormat="1" x14ac:dyDescent="0.25"/>
    <row r="3822" customFormat="1" x14ac:dyDescent="0.25"/>
    <row r="3823" customFormat="1" x14ac:dyDescent="0.25"/>
    <row r="3824" customFormat="1" x14ac:dyDescent="0.25"/>
    <row r="3825" customFormat="1" x14ac:dyDescent="0.25"/>
    <row r="3826" customFormat="1" x14ac:dyDescent="0.25"/>
    <row r="3827" customFormat="1" x14ac:dyDescent="0.25"/>
    <row r="3828" customFormat="1" x14ac:dyDescent="0.25"/>
    <row r="3829" customFormat="1" x14ac:dyDescent="0.25"/>
    <row r="3830" customFormat="1" x14ac:dyDescent="0.25"/>
    <row r="3831" customFormat="1" x14ac:dyDescent="0.25"/>
    <row r="3832" customFormat="1" x14ac:dyDescent="0.25"/>
    <row r="3833" customFormat="1" x14ac:dyDescent="0.25"/>
    <row r="3834" customFormat="1" x14ac:dyDescent="0.25"/>
    <row r="3835" customFormat="1" x14ac:dyDescent="0.25"/>
    <row r="3836" customFormat="1" x14ac:dyDescent="0.25"/>
    <row r="3837" customFormat="1" x14ac:dyDescent="0.25"/>
    <row r="3838" customFormat="1" x14ac:dyDescent="0.25"/>
    <row r="3839" customFormat="1" x14ac:dyDescent="0.25"/>
    <row r="3840" customFormat="1" x14ac:dyDescent="0.25"/>
    <row r="3841" customFormat="1" x14ac:dyDescent="0.25"/>
    <row r="3842" customFormat="1" x14ac:dyDescent="0.25"/>
    <row r="3843" customFormat="1" x14ac:dyDescent="0.25"/>
    <row r="3844" customFormat="1" x14ac:dyDescent="0.25"/>
    <row r="3845" customFormat="1" x14ac:dyDescent="0.25"/>
    <row r="3846" customFormat="1" x14ac:dyDescent="0.25"/>
    <row r="3847" customFormat="1" x14ac:dyDescent="0.25"/>
    <row r="3848" customFormat="1" x14ac:dyDescent="0.25"/>
    <row r="3849" customFormat="1" x14ac:dyDescent="0.25"/>
    <row r="3850" customFormat="1" x14ac:dyDescent="0.25"/>
    <row r="3851" customFormat="1" x14ac:dyDescent="0.25"/>
    <row r="3852" customFormat="1" x14ac:dyDescent="0.25"/>
    <row r="3853" customFormat="1" x14ac:dyDescent="0.25"/>
    <row r="3854" customFormat="1" x14ac:dyDescent="0.25"/>
    <row r="3855" customFormat="1" x14ac:dyDescent="0.25"/>
    <row r="3856" customFormat="1" x14ac:dyDescent="0.25"/>
    <row r="3857" customFormat="1" x14ac:dyDescent="0.25"/>
    <row r="3858" customFormat="1" x14ac:dyDescent="0.25"/>
    <row r="3859" customFormat="1" x14ac:dyDescent="0.25"/>
    <row r="3860" customFormat="1" x14ac:dyDescent="0.25"/>
    <row r="3861" customFormat="1" x14ac:dyDescent="0.25"/>
    <row r="3862" customFormat="1" x14ac:dyDescent="0.25"/>
    <row r="3863" customFormat="1" x14ac:dyDescent="0.25"/>
    <row r="3864" customFormat="1" x14ac:dyDescent="0.25"/>
    <row r="3865" customFormat="1" x14ac:dyDescent="0.25"/>
    <row r="3866" customFormat="1" x14ac:dyDescent="0.25"/>
    <row r="3867" customFormat="1" x14ac:dyDescent="0.25"/>
    <row r="3868" customFormat="1" x14ac:dyDescent="0.25"/>
    <row r="3869" customFormat="1" x14ac:dyDescent="0.25"/>
    <row r="3870" customFormat="1" x14ac:dyDescent="0.25"/>
    <row r="3871" customFormat="1" x14ac:dyDescent="0.25"/>
    <row r="3872" customFormat="1" x14ac:dyDescent="0.25"/>
    <row r="3873" customFormat="1" x14ac:dyDescent="0.25"/>
    <row r="3874" customFormat="1" x14ac:dyDescent="0.25"/>
    <row r="3875" customFormat="1" x14ac:dyDescent="0.25"/>
    <row r="3876" customFormat="1" x14ac:dyDescent="0.25"/>
    <row r="3877" customFormat="1" x14ac:dyDescent="0.25"/>
    <row r="3878" customFormat="1" x14ac:dyDescent="0.25"/>
    <row r="3879" customFormat="1" x14ac:dyDescent="0.25"/>
    <row r="3880" customFormat="1" x14ac:dyDescent="0.25"/>
    <row r="3881" customFormat="1" x14ac:dyDescent="0.25"/>
    <row r="3882" customFormat="1" x14ac:dyDescent="0.25"/>
    <row r="3883" customFormat="1" x14ac:dyDescent="0.25"/>
    <row r="3884" customFormat="1" x14ac:dyDescent="0.25"/>
    <row r="3885" customFormat="1" x14ac:dyDescent="0.25"/>
    <row r="3886" customFormat="1" x14ac:dyDescent="0.25"/>
    <row r="3887" customFormat="1" x14ac:dyDescent="0.25"/>
    <row r="3888" customFormat="1" x14ac:dyDescent="0.25"/>
    <row r="3889" customFormat="1" x14ac:dyDescent="0.25"/>
    <row r="3890" customFormat="1" x14ac:dyDescent="0.25"/>
    <row r="3891" customFormat="1" x14ac:dyDescent="0.25"/>
    <row r="3892" customFormat="1" x14ac:dyDescent="0.25"/>
    <row r="3893" customFormat="1" x14ac:dyDescent="0.25"/>
    <row r="3894" customFormat="1" x14ac:dyDescent="0.25"/>
    <row r="3895" customFormat="1" x14ac:dyDescent="0.25"/>
    <row r="3896" customFormat="1" x14ac:dyDescent="0.25"/>
    <row r="3897" customFormat="1" x14ac:dyDescent="0.25"/>
    <row r="3898" customFormat="1" x14ac:dyDescent="0.25"/>
    <row r="3899" customFormat="1" x14ac:dyDescent="0.25"/>
    <row r="3900" customFormat="1" x14ac:dyDescent="0.25"/>
    <row r="3901" customFormat="1" x14ac:dyDescent="0.25"/>
    <row r="3902" customFormat="1" x14ac:dyDescent="0.25"/>
    <row r="3903" customFormat="1" x14ac:dyDescent="0.25"/>
    <row r="3904" customFormat="1" x14ac:dyDescent="0.25"/>
    <row r="3905" customFormat="1" x14ac:dyDescent="0.25"/>
    <row r="3906" customFormat="1" x14ac:dyDescent="0.25"/>
    <row r="3907" customFormat="1" x14ac:dyDescent="0.25"/>
    <row r="3908" customFormat="1" x14ac:dyDescent="0.25"/>
    <row r="3909" customFormat="1" x14ac:dyDescent="0.25"/>
    <row r="3910" customFormat="1" x14ac:dyDescent="0.25"/>
    <row r="3911" customFormat="1" x14ac:dyDescent="0.25"/>
    <row r="3912" customFormat="1" x14ac:dyDescent="0.25"/>
    <row r="3913" customFormat="1" x14ac:dyDescent="0.25"/>
    <row r="3914" customFormat="1" x14ac:dyDescent="0.25"/>
    <row r="3915" customFormat="1" x14ac:dyDescent="0.25"/>
    <row r="3916" customFormat="1" x14ac:dyDescent="0.25"/>
    <row r="3917" customFormat="1" x14ac:dyDescent="0.25"/>
    <row r="3918" customFormat="1" x14ac:dyDescent="0.25"/>
    <row r="3919" customFormat="1" x14ac:dyDescent="0.25"/>
    <row r="3920" customFormat="1" x14ac:dyDescent="0.25"/>
    <row r="3921" customFormat="1" x14ac:dyDescent="0.25"/>
    <row r="3922" customFormat="1" x14ac:dyDescent="0.25"/>
    <row r="3923" customFormat="1" x14ac:dyDescent="0.25"/>
    <row r="3924" customFormat="1" x14ac:dyDescent="0.25"/>
    <row r="3925" customFormat="1" x14ac:dyDescent="0.25"/>
    <row r="3926" customFormat="1" x14ac:dyDescent="0.25"/>
    <row r="3927" customFormat="1" x14ac:dyDescent="0.25"/>
    <row r="3928" customFormat="1" x14ac:dyDescent="0.25"/>
    <row r="3929" customFormat="1" x14ac:dyDescent="0.25"/>
    <row r="3930" customFormat="1" x14ac:dyDescent="0.25"/>
    <row r="3931" customFormat="1" x14ac:dyDescent="0.25"/>
    <row r="3932" customFormat="1" x14ac:dyDescent="0.25"/>
    <row r="3933" customFormat="1" x14ac:dyDescent="0.25"/>
    <row r="3934" customFormat="1" x14ac:dyDescent="0.25"/>
    <row r="3935" customFormat="1" x14ac:dyDescent="0.25"/>
    <row r="3936" customFormat="1" x14ac:dyDescent="0.25"/>
    <row r="3937" customFormat="1" x14ac:dyDescent="0.25"/>
    <row r="3938" customFormat="1" x14ac:dyDescent="0.25"/>
    <row r="3939" customFormat="1" x14ac:dyDescent="0.25"/>
    <row r="3940" customFormat="1" x14ac:dyDescent="0.25"/>
    <row r="3941" customFormat="1" x14ac:dyDescent="0.25"/>
    <row r="3942" customFormat="1" x14ac:dyDescent="0.25"/>
    <row r="3943" customFormat="1" x14ac:dyDescent="0.25"/>
    <row r="3944" customFormat="1" x14ac:dyDescent="0.25"/>
    <row r="3945" customFormat="1" x14ac:dyDescent="0.25"/>
    <row r="3946" customFormat="1" x14ac:dyDescent="0.25"/>
    <row r="3947" customFormat="1" x14ac:dyDescent="0.25"/>
    <row r="3948" customFormat="1" x14ac:dyDescent="0.25"/>
    <row r="3949" customFormat="1" x14ac:dyDescent="0.25"/>
    <row r="3950" customFormat="1" x14ac:dyDescent="0.25"/>
    <row r="3951" customFormat="1" x14ac:dyDescent="0.25"/>
    <row r="3952" customFormat="1" x14ac:dyDescent="0.25"/>
    <row r="3953" customFormat="1" x14ac:dyDescent="0.25"/>
    <row r="3954" customFormat="1" x14ac:dyDescent="0.25"/>
    <row r="3955" customFormat="1" x14ac:dyDescent="0.25"/>
    <row r="3956" customFormat="1" x14ac:dyDescent="0.25"/>
    <row r="3957" customFormat="1" x14ac:dyDescent="0.25"/>
    <row r="3958" customFormat="1" x14ac:dyDescent="0.25"/>
    <row r="3959" customFormat="1" x14ac:dyDescent="0.25"/>
    <row r="3960" customFormat="1" x14ac:dyDescent="0.25"/>
    <row r="3961" customFormat="1" x14ac:dyDescent="0.25"/>
    <row r="3962" customFormat="1" x14ac:dyDescent="0.25"/>
    <row r="3963" customFormat="1" x14ac:dyDescent="0.25"/>
    <row r="3964" customFormat="1" x14ac:dyDescent="0.25"/>
    <row r="3965" customFormat="1" x14ac:dyDescent="0.25"/>
    <row r="3966" customFormat="1" x14ac:dyDescent="0.25"/>
    <row r="3967" customFormat="1" x14ac:dyDescent="0.25"/>
    <row r="3968" customFormat="1" x14ac:dyDescent="0.25"/>
    <row r="3969" customFormat="1" x14ac:dyDescent="0.25"/>
    <row r="3970" customFormat="1" x14ac:dyDescent="0.25"/>
    <row r="3971" customFormat="1" x14ac:dyDescent="0.25"/>
    <row r="3972" customFormat="1" x14ac:dyDescent="0.25"/>
    <row r="3973" customFormat="1" x14ac:dyDescent="0.25"/>
    <row r="3974" customFormat="1" x14ac:dyDescent="0.25"/>
    <row r="3975" customFormat="1" x14ac:dyDescent="0.25"/>
    <row r="3976" customFormat="1" x14ac:dyDescent="0.25"/>
    <row r="3977" customFormat="1" x14ac:dyDescent="0.25"/>
    <row r="3978" customFormat="1" x14ac:dyDescent="0.25"/>
    <row r="3979" customFormat="1" x14ac:dyDescent="0.25"/>
    <row r="3980" customFormat="1" x14ac:dyDescent="0.25"/>
    <row r="3981" customFormat="1" x14ac:dyDescent="0.25"/>
    <row r="3982" customFormat="1" x14ac:dyDescent="0.25"/>
    <row r="3983" customFormat="1" x14ac:dyDescent="0.25"/>
    <row r="3984" customFormat="1" x14ac:dyDescent="0.25"/>
    <row r="3985" customFormat="1" x14ac:dyDescent="0.25"/>
    <row r="3986" customFormat="1" x14ac:dyDescent="0.25"/>
    <row r="3987" customFormat="1" x14ac:dyDescent="0.25"/>
    <row r="3988" customFormat="1" x14ac:dyDescent="0.25"/>
    <row r="3989" customFormat="1" x14ac:dyDescent="0.25"/>
    <row r="3990" customFormat="1" x14ac:dyDescent="0.25"/>
    <row r="3991" customFormat="1" x14ac:dyDescent="0.25"/>
    <row r="3992" customFormat="1" x14ac:dyDescent="0.25"/>
    <row r="3993" customFormat="1" x14ac:dyDescent="0.25"/>
    <row r="3994" customFormat="1" x14ac:dyDescent="0.25"/>
    <row r="3995" customFormat="1" x14ac:dyDescent="0.25"/>
    <row r="3996" customFormat="1" x14ac:dyDescent="0.25"/>
    <row r="3997" customFormat="1" x14ac:dyDescent="0.25"/>
    <row r="3998" customFormat="1" x14ac:dyDescent="0.25"/>
    <row r="3999" customFormat="1" x14ac:dyDescent="0.25"/>
    <row r="4000" customFormat="1" x14ac:dyDescent="0.25"/>
    <row r="4001" customFormat="1" x14ac:dyDescent="0.25"/>
    <row r="4002" customFormat="1" x14ac:dyDescent="0.25"/>
    <row r="4003" customFormat="1" x14ac:dyDescent="0.25"/>
    <row r="4004" customFormat="1" x14ac:dyDescent="0.25"/>
    <row r="4005" customFormat="1" x14ac:dyDescent="0.25"/>
    <row r="4006" customFormat="1" x14ac:dyDescent="0.25"/>
    <row r="4007" customFormat="1" x14ac:dyDescent="0.25"/>
    <row r="4008" customFormat="1" x14ac:dyDescent="0.25"/>
    <row r="4009" customFormat="1" x14ac:dyDescent="0.25"/>
    <row r="4010" customFormat="1" x14ac:dyDescent="0.25"/>
    <row r="4011" customFormat="1" x14ac:dyDescent="0.25"/>
    <row r="4012" customFormat="1" x14ac:dyDescent="0.25"/>
    <row r="4013" customFormat="1" x14ac:dyDescent="0.25"/>
    <row r="4014" customFormat="1" x14ac:dyDescent="0.25"/>
    <row r="4015" customFormat="1" x14ac:dyDescent="0.25"/>
    <row r="4016" customFormat="1" x14ac:dyDescent="0.25"/>
    <row r="4017" customFormat="1" x14ac:dyDescent="0.25"/>
    <row r="4018" customFormat="1" x14ac:dyDescent="0.25"/>
    <row r="4019" customFormat="1" x14ac:dyDescent="0.25"/>
    <row r="4020" customFormat="1" x14ac:dyDescent="0.25"/>
    <row r="4021" customFormat="1" x14ac:dyDescent="0.25"/>
    <row r="4022" customFormat="1" x14ac:dyDescent="0.25"/>
    <row r="4023" customFormat="1" x14ac:dyDescent="0.25"/>
    <row r="4024" customFormat="1" x14ac:dyDescent="0.25"/>
    <row r="4025" customFormat="1" x14ac:dyDescent="0.25"/>
    <row r="4026" customFormat="1" x14ac:dyDescent="0.25"/>
    <row r="4027" customFormat="1" x14ac:dyDescent="0.25"/>
    <row r="4028" customFormat="1" x14ac:dyDescent="0.25"/>
    <row r="4029" customFormat="1" x14ac:dyDescent="0.25"/>
    <row r="4030" customFormat="1" x14ac:dyDescent="0.25"/>
    <row r="4031" customFormat="1" x14ac:dyDescent="0.25"/>
    <row r="4032" customFormat="1" x14ac:dyDescent="0.25"/>
    <row r="4033" customFormat="1" x14ac:dyDescent="0.25"/>
    <row r="4034" customFormat="1" x14ac:dyDescent="0.25"/>
    <row r="4035" customFormat="1" x14ac:dyDescent="0.25"/>
    <row r="4036" customFormat="1" x14ac:dyDescent="0.25"/>
    <row r="4037" customFormat="1" x14ac:dyDescent="0.25"/>
    <row r="4038" customFormat="1" x14ac:dyDescent="0.25"/>
    <row r="4039" customFormat="1" x14ac:dyDescent="0.25"/>
    <row r="4040" customFormat="1" x14ac:dyDescent="0.25"/>
    <row r="4041" customFormat="1" x14ac:dyDescent="0.25"/>
    <row r="4042" customFormat="1" x14ac:dyDescent="0.25"/>
    <row r="4043" customFormat="1" x14ac:dyDescent="0.25"/>
    <row r="4044" customFormat="1" x14ac:dyDescent="0.25"/>
    <row r="4045" customFormat="1" x14ac:dyDescent="0.25"/>
    <row r="4046" customFormat="1" x14ac:dyDescent="0.25"/>
    <row r="4047" customFormat="1" x14ac:dyDescent="0.25"/>
    <row r="4048" customFormat="1" x14ac:dyDescent="0.25"/>
    <row r="4049" customFormat="1" x14ac:dyDescent="0.25"/>
    <row r="4050" customFormat="1" x14ac:dyDescent="0.25"/>
    <row r="4051" customFormat="1" x14ac:dyDescent="0.25"/>
    <row r="4052" customFormat="1" x14ac:dyDescent="0.25"/>
    <row r="4053" customFormat="1" x14ac:dyDescent="0.25"/>
    <row r="4054" customFormat="1" x14ac:dyDescent="0.25"/>
    <row r="4055" customFormat="1" x14ac:dyDescent="0.25"/>
    <row r="4056" customFormat="1" x14ac:dyDescent="0.25"/>
    <row r="4057" customFormat="1" x14ac:dyDescent="0.25"/>
    <row r="4058" customFormat="1" x14ac:dyDescent="0.25"/>
    <row r="4059" customFormat="1" x14ac:dyDescent="0.25"/>
    <row r="4060" customFormat="1" x14ac:dyDescent="0.25"/>
    <row r="4061" customFormat="1" x14ac:dyDescent="0.25"/>
    <row r="4062" customFormat="1" x14ac:dyDescent="0.25"/>
    <row r="4063" customFormat="1" x14ac:dyDescent="0.25"/>
    <row r="4064" customFormat="1" x14ac:dyDescent="0.25"/>
    <row r="4065" customFormat="1" x14ac:dyDescent="0.25"/>
    <row r="4066" customFormat="1" x14ac:dyDescent="0.25"/>
    <row r="4067" customFormat="1" x14ac:dyDescent="0.25"/>
    <row r="4068" customFormat="1" x14ac:dyDescent="0.25"/>
    <row r="4069" customFormat="1" x14ac:dyDescent="0.25"/>
    <row r="4070" customFormat="1" x14ac:dyDescent="0.25"/>
    <row r="4071" customFormat="1" x14ac:dyDescent="0.25"/>
    <row r="4072" customFormat="1" x14ac:dyDescent="0.25"/>
    <row r="4073" customFormat="1" x14ac:dyDescent="0.25"/>
    <row r="4074" customFormat="1" x14ac:dyDescent="0.25"/>
    <row r="4075" customFormat="1" x14ac:dyDescent="0.25"/>
    <row r="4076" customFormat="1" x14ac:dyDescent="0.25"/>
    <row r="4077" customFormat="1" x14ac:dyDescent="0.25"/>
    <row r="4078" customFormat="1" x14ac:dyDescent="0.25"/>
    <row r="4079" customFormat="1" x14ac:dyDescent="0.25"/>
    <row r="4080" customFormat="1" x14ac:dyDescent="0.25"/>
    <row r="4081" customFormat="1" x14ac:dyDescent="0.25"/>
    <row r="4082" customFormat="1" x14ac:dyDescent="0.25"/>
    <row r="4083" customFormat="1" x14ac:dyDescent="0.25"/>
    <row r="4084" customFormat="1" x14ac:dyDescent="0.25"/>
    <row r="4085" customFormat="1" x14ac:dyDescent="0.25"/>
    <row r="4086" customFormat="1" x14ac:dyDescent="0.25"/>
    <row r="4087" customFormat="1" x14ac:dyDescent="0.25"/>
    <row r="4088" customFormat="1" x14ac:dyDescent="0.25"/>
    <row r="4089" customFormat="1" x14ac:dyDescent="0.25"/>
    <row r="4090" customFormat="1" x14ac:dyDescent="0.25"/>
    <row r="4091" customFormat="1" x14ac:dyDescent="0.25"/>
    <row r="4092" customFormat="1" x14ac:dyDescent="0.25"/>
    <row r="4093" customFormat="1" x14ac:dyDescent="0.25"/>
    <row r="4094" customFormat="1" x14ac:dyDescent="0.25"/>
    <row r="4095" customFormat="1" x14ac:dyDescent="0.25"/>
    <row r="4096" customFormat="1" x14ac:dyDescent="0.25"/>
    <row r="4097" customFormat="1" x14ac:dyDescent="0.25"/>
    <row r="4098" customFormat="1" x14ac:dyDescent="0.25"/>
    <row r="4099" customFormat="1" x14ac:dyDescent="0.25"/>
    <row r="4100" customFormat="1" x14ac:dyDescent="0.25"/>
    <row r="4101" customFormat="1" x14ac:dyDescent="0.25"/>
    <row r="4102" customFormat="1" x14ac:dyDescent="0.25"/>
    <row r="4103" customFormat="1" x14ac:dyDescent="0.25"/>
    <row r="4104" customFormat="1" x14ac:dyDescent="0.25"/>
    <row r="4105" customFormat="1" x14ac:dyDescent="0.25"/>
    <row r="4106" customFormat="1" x14ac:dyDescent="0.25"/>
    <row r="4107" customFormat="1" x14ac:dyDescent="0.25"/>
    <row r="4108" customFormat="1" x14ac:dyDescent="0.25"/>
    <row r="4109" customFormat="1" x14ac:dyDescent="0.25"/>
    <row r="4110" customFormat="1" x14ac:dyDescent="0.25"/>
    <row r="4111" customFormat="1" x14ac:dyDescent="0.25"/>
    <row r="4112" customFormat="1" x14ac:dyDescent="0.25"/>
    <row r="4113" customFormat="1" x14ac:dyDescent="0.25"/>
    <row r="4114" customFormat="1" x14ac:dyDescent="0.25"/>
    <row r="4115" customFormat="1" x14ac:dyDescent="0.25"/>
    <row r="4116" customFormat="1" x14ac:dyDescent="0.25"/>
    <row r="4117" customFormat="1" x14ac:dyDescent="0.25"/>
    <row r="4118" customFormat="1" x14ac:dyDescent="0.25"/>
    <row r="4119" customFormat="1" x14ac:dyDescent="0.25"/>
    <row r="4120" customFormat="1" x14ac:dyDescent="0.25"/>
    <row r="4121" customFormat="1" x14ac:dyDescent="0.25"/>
    <row r="4122" customFormat="1" x14ac:dyDescent="0.25"/>
    <row r="4123" customFormat="1" x14ac:dyDescent="0.25"/>
    <row r="4124" customFormat="1" x14ac:dyDescent="0.25"/>
    <row r="4125" customFormat="1" x14ac:dyDescent="0.25"/>
    <row r="4126" customFormat="1" x14ac:dyDescent="0.25"/>
    <row r="4127" customFormat="1" x14ac:dyDescent="0.25"/>
    <row r="4128" customFormat="1" x14ac:dyDescent="0.25"/>
    <row r="4129" customFormat="1" x14ac:dyDescent="0.25"/>
    <row r="4130" customFormat="1" x14ac:dyDescent="0.25"/>
    <row r="4131" customFormat="1" x14ac:dyDescent="0.25"/>
    <row r="4132" customFormat="1" x14ac:dyDescent="0.25"/>
    <row r="4133" customFormat="1" x14ac:dyDescent="0.25"/>
    <row r="4134" customFormat="1" x14ac:dyDescent="0.25"/>
    <row r="4135" customFormat="1" x14ac:dyDescent="0.25"/>
    <row r="4136" customFormat="1" x14ac:dyDescent="0.25"/>
    <row r="4137" customFormat="1" x14ac:dyDescent="0.25"/>
    <row r="4138" customFormat="1" x14ac:dyDescent="0.25"/>
    <row r="4139" customFormat="1" x14ac:dyDescent="0.25"/>
    <row r="4140" customFormat="1" x14ac:dyDescent="0.25"/>
    <row r="4141" customFormat="1" x14ac:dyDescent="0.25"/>
    <row r="4142" customFormat="1" x14ac:dyDescent="0.25"/>
    <row r="4143" customFormat="1" x14ac:dyDescent="0.25"/>
    <row r="4144" customFormat="1" x14ac:dyDescent="0.25"/>
    <row r="4145" customFormat="1" x14ac:dyDescent="0.25"/>
    <row r="4146" customFormat="1" x14ac:dyDescent="0.25"/>
    <row r="4147" customFormat="1" x14ac:dyDescent="0.25"/>
    <row r="4148" customFormat="1" x14ac:dyDescent="0.25"/>
    <row r="4149" customFormat="1" x14ac:dyDescent="0.25"/>
    <row r="4150" customFormat="1" x14ac:dyDescent="0.25"/>
    <row r="4151" customFormat="1" x14ac:dyDescent="0.25"/>
    <row r="4152" customFormat="1" x14ac:dyDescent="0.25"/>
    <row r="4153" customFormat="1" x14ac:dyDescent="0.25"/>
    <row r="4154" customFormat="1" x14ac:dyDescent="0.25"/>
    <row r="4155" customFormat="1" x14ac:dyDescent="0.25"/>
    <row r="4156" customFormat="1" x14ac:dyDescent="0.25"/>
    <row r="4157" customFormat="1" x14ac:dyDescent="0.25"/>
    <row r="4158" customFormat="1" x14ac:dyDescent="0.25"/>
    <row r="4159" customFormat="1" x14ac:dyDescent="0.25"/>
    <row r="4160" customFormat="1" x14ac:dyDescent="0.25"/>
    <row r="4161" customFormat="1" x14ac:dyDescent="0.25"/>
    <row r="4162" customFormat="1" x14ac:dyDescent="0.25"/>
    <row r="4163" customFormat="1" x14ac:dyDescent="0.25"/>
    <row r="4164" customFormat="1" x14ac:dyDescent="0.25"/>
    <row r="4165" customFormat="1" x14ac:dyDescent="0.25"/>
    <row r="4166" customFormat="1" x14ac:dyDescent="0.25"/>
    <row r="4167" customFormat="1" x14ac:dyDescent="0.25"/>
    <row r="4168" customFormat="1" x14ac:dyDescent="0.25"/>
    <row r="4169" customFormat="1" x14ac:dyDescent="0.25"/>
    <row r="4170" customFormat="1" x14ac:dyDescent="0.25"/>
    <row r="4171" customFormat="1" x14ac:dyDescent="0.25"/>
    <row r="4172" customFormat="1" x14ac:dyDescent="0.25"/>
    <row r="4173" customFormat="1" x14ac:dyDescent="0.25"/>
    <row r="4174" customFormat="1" x14ac:dyDescent="0.25"/>
    <row r="4175" customFormat="1" x14ac:dyDescent="0.25"/>
    <row r="4176" customFormat="1" x14ac:dyDescent="0.25"/>
    <row r="4177" customFormat="1" x14ac:dyDescent="0.25"/>
    <row r="4178" customFormat="1" x14ac:dyDescent="0.25"/>
    <row r="4179" customFormat="1" x14ac:dyDescent="0.25"/>
    <row r="4180" customFormat="1" x14ac:dyDescent="0.25"/>
    <row r="4181" customFormat="1" x14ac:dyDescent="0.25"/>
    <row r="4182" customFormat="1" x14ac:dyDescent="0.25"/>
    <row r="4183" customFormat="1" x14ac:dyDescent="0.25"/>
    <row r="4184" customFormat="1" x14ac:dyDescent="0.25"/>
    <row r="4185" customFormat="1" x14ac:dyDescent="0.25"/>
    <row r="4186" customFormat="1" x14ac:dyDescent="0.25"/>
    <row r="4187" customFormat="1" x14ac:dyDescent="0.25"/>
    <row r="4188" customFormat="1" x14ac:dyDescent="0.25"/>
    <row r="4189" customFormat="1" x14ac:dyDescent="0.25"/>
    <row r="4190" customFormat="1" x14ac:dyDescent="0.25"/>
    <row r="4191" customFormat="1" x14ac:dyDescent="0.25"/>
    <row r="4192" customFormat="1" x14ac:dyDescent="0.25"/>
    <row r="4193" customFormat="1" x14ac:dyDescent="0.25"/>
    <row r="4194" customFormat="1" x14ac:dyDescent="0.25"/>
    <row r="4195" customFormat="1" x14ac:dyDescent="0.25"/>
    <row r="4196" customFormat="1" x14ac:dyDescent="0.25"/>
    <row r="4197" customFormat="1" x14ac:dyDescent="0.25"/>
    <row r="4198" customFormat="1" x14ac:dyDescent="0.25"/>
    <row r="4199" customFormat="1" x14ac:dyDescent="0.25"/>
    <row r="4200" customFormat="1" x14ac:dyDescent="0.25"/>
    <row r="4201" customFormat="1" x14ac:dyDescent="0.25"/>
    <row r="4202" customFormat="1" x14ac:dyDescent="0.25"/>
    <row r="4203" customFormat="1" x14ac:dyDescent="0.25"/>
    <row r="4204" customFormat="1" x14ac:dyDescent="0.25"/>
    <row r="4205" customFormat="1" x14ac:dyDescent="0.25"/>
    <row r="4206" customFormat="1" x14ac:dyDescent="0.25"/>
    <row r="4207" customFormat="1" x14ac:dyDescent="0.25"/>
    <row r="4208" customFormat="1" x14ac:dyDescent="0.25"/>
    <row r="4209" customFormat="1" x14ac:dyDescent="0.25"/>
    <row r="4210" customFormat="1" x14ac:dyDescent="0.25"/>
    <row r="4211" customFormat="1" x14ac:dyDescent="0.25"/>
    <row r="4212" customFormat="1" x14ac:dyDescent="0.25"/>
    <row r="4213" customFormat="1" x14ac:dyDescent="0.25"/>
    <row r="4214" customFormat="1" x14ac:dyDescent="0.25"/>
    <row r="4215" customFormat="1" x14ac:dyDescent="0.25"/>
    <row r="4216" customFormat="1" x14ac:dyDescent="0.25"/>
    <row r="4217" customFormat="1" x14ac:dyDescent="0.25"/>
    <row r="4218" customFormat="1" x14ac:dyDescent="0.25"/>
    <row r="4219" customFormat="1" x14ac:dyDescent="0.25"/>
    <row r="4220" customFormat="1" x14ac:dyDescent="0.25"/>
    <row r="4221" customFormat="1" x14ac:dyDescent="0.25"/>
    <row r="4222" customFormat="1" x14ac:dyDescent="0.25"/>
    <row r="4223" customFormat="1" x14ac:dyDescent="0.25"/>
    <row r="4224" customFormat="1" x14ac:dyDescent="0.25"/>
    <row r="4225" customFormat="1" x14ac:dyDescent="0.25"/>
    <row r="4226" customFormat="1" x14ac:dyDescent="0.25"/>
    <row r="4227" customFormat="1" x14ac:dyDescent="0.25"/>
    <row r="4228" customFormat="1" x14ac:dyDescent="0.25"/>
    <row r="4229" customFormat="1" x14ac:dyDescent="0.25"/>
    <row r="4230" customFormat="1" x14ac:dyDescent="0.25"/>
    <row r="4231" customFormat="1" x14ac:dyDescent="0.25"/>
    <row r="4232" customFormat="1" x14ac:dyDescent="0.25"/>
    <row r="4233" customFormat="1" x14ac:dyDescent="0.25"/>
    <row r="4234" customFormat="1" x14ac:dyDescent="0.25"/>
    <row r="4235" customFormat="1" x14ac:dyDescent="0.25"/>
    <row r="4236" customFormat="1" x14ac:dyDescent="0.25"/>
    <row r="4237" customFormat="1" x14ac:dyDescent="0.25"/>
    <row r="4238" customFormat="1" x14ac:dyDescent="0.25"/>
    <row r="4239" customFormat="1" x14ac:dyDescent="0.25"/>
    <row r="4240" customFormat="1" x14ac:dyDescent="0.25"/>
    <row r="4241" customFormat="1" x14ac:dyDescent="0.25"/>
    <row r="4242" customFormat="1" x14ac:dyDescent="0.25"/>
    <row r="4243" customFormat="1" x14ac:dyDescent="0.25"/>
    <row r="4244" customFormat="1" x14ac:dyDescent="0.25"/>
    <row r="4245" customFormat="1" x14ac:dyDescent="0.25"/>
    <row r="4246" customFormat="1" x14ac:dyDescent="0.25"/>
    <row r="4247" customFormat="1" x14ac:dyDescent="0.25"/>
    <row r="4248" customFormat="1" x14ac:dyDescent="0.25"/>
    <row r="4249" customFormat="1" x14ac:dyDescent="0.25"/>
    <row r="4250" customFormat="1" x14ac:dyDescent="0.25"/>
    <row r="4251" customFormat="1" x14ac:dyDescent="0.25"/>
    <row r="4252" customFormat="1" x14ac:dyDescent="0.25"/>
    <row r="4253" customFormat="1" x14ac:dyDescent="0.25"/>
    <row r="4254" customFormat="1" x14ac:dyDescent="0.25"/>
    <row r="4255" customFormat="1" x14ac:dyDescent="0.25"/>
    <row r="4256" customFormat="1" x14ac:dyDescent="0.25"/>
    <row r="4257" customFormat="1" x14ac:dyDescent="0.25"/>
    <row r="4258" customFormat="1" x14ac:dyDescent="0.25"/>
    <row r="4259" customFormat="1" x14ac:dyDescent="0.25"/>
    <row r="4260" customFormat="1" x14ac:dyDescent="0.25"/>
    <row r="4261" customFormat="1" x14ac:dyDescent="0.25"/>
    <row r="4262" customFormat="1" x14ac:dyDescent="0.25"/>
    <row r="4263" customFormat="1" x14ac:dyDescent="0.25"/>
    <row r="4264" customFormat="1" x14ac:dyDescent="0.25"/>
    <row r="4265" customFormat="1" x14ac:dyDescent="0.25"/>
    <row r="4266" customFormat="1" x14ac:dyDescent="0.25"/>
    <row r="4267" customFormat="1" x14ac:dyDescent="0.25"/>
    <row r="4268" customFormat="1" x14ac:dyDescent="0.25"/>
    <row r="4269" customFormat="1" x14ac:dyDescent="0.25"/>
    <row r="4270" customFormat="1" x14ac:dyDescent="0.25"/>
    <row r="4271" customFormat="1" x14ac:dyDescent="0.25"/>
    <row r="4272" customFormat="1" x14ac:dyDescent="0.25"/>
    <row r="4273" customFormat="1" x14ac:dyDescent="0.25"/>
    <row r="4274" customFormat="1" x14ac:dyDescent="0.25"/>
    <row r="4275" customFormat="1" x14ac:dyDescent="0.25"/>
    <row r="4276" customFormat="1" x14ac:dyDescent="0.25"/>
    <row r="4277" customFormat="1" x14ac:dyDescent="0.25"/>
    <row r="4278" customFormat="1" x14ac:dyDescent="0.25"/>
    <row r="4279" customFormat="1" x14ac:dyDescent="0.25"/>
    <row r="4280" customFormat="1" x14ac:dyDescent="0.25"/>
    <row r="4281" customFormat="1" x14ac:dyDescent="0.25"/>
    <row r="4282" customFormat="1" x14ac:dyDescent="0.25"/>
    <row r="4283" customFormat="1" x14ac:dyDescent="0.25"/>
    <row r="4284" customFormat="1" x14ac:dyDescent="0.25"/>
    <row r="4285" customFormat="1" x14ac:dyDescent="0.25"/>
    <row r="4286" customFormat="1" x14ac:dyDescent="0.25"/>
    <row r="4287" customFormat="1" x14ac:dyDescent="0.25"/>
    <row r="4288" customFormat="1" x14ac:dyDescent="0.25"/>
    <row r="4289" customFormat="1" x14ac:dyDescent="0.25"/>
    <row r="4290" customFormat="1" x14ac:dyDescent="0.25"/>
    <row r="4291" customFormat="1" x14ac:dyDescent="0.25"/>
    <row r="4292" customFormat="1" x14ac:dyDescent="0.25"/>
    <row r="4293" customFormat="1" x14ac:dyDescent="0.25"/>
    <row r="4294" customFormat="1" x14ac:dyDescent="0.25"/>
    <row r="4295" customFormat="1" x14ac:dyDescent="0.25"/>
    <row r="4296" customFormat="1" x14ac:dyDescent="0.25"/>
    <row r="4297" customFormat="1" x14ac:dyDescent="0.25"/>
    <row r="4298" customFormat="1" x14ac:dyDescent="0.25"/>
    <row r="4299" customFormat="1" x14ac:dyDescent="0.25"/>
    <row r="4300" customFormat="1" x14ac:dyDescent="0.25"/>
    <row r="4301" customFormat="1" x14ac:dyDescent="0.25"/>
    <row r="4302" customFormat="1" x14ac:dyDescent="0.25"/>
    <row r="4303" customFormat="1" x14ac:dyDescent="0.25"/>
    <row r="4304" customFormat="1" x14ac:dyDescent="0.25"/>
    <row r="4305" customFormat="1" x14ac:dyDescent="0.25"/>
    <row r="4306" customFormat="1" x14ac:dyDescent="0.25"/>
    <row r="4307" customFormat="1" x14ac:dyDescent="0.25"/>
    <row r="4308" customFormat="1" x14ac:dyDescent="0.25"/>
    <row r="4309" customFormat="1" x14ac:dyDescent="0.25"/>
    <row r="4310" customFormat="1" x14ac:dyDescent="0.25"/>
    <row r="4311" customFormat="1" x14ac:dyDescent="0.25"/>
    <row r="4312" customFormat="1" x14ac:dyDescent="0.25"/>
    <row r="4313" customFormat="1" x14ac:dyDescent="0.25"/>
    <row r="4314" customFormat="1" x14ac:dyDescent="0.25"/>
    <row r="4315" customFormat="1" x14ac:dyDescent="0.25"/>
    <row r="4316" customFormat="1" x14ac:dyDescent="0.25"/>
    <row r="4317" customFormat="1" x14ac:dyDescent="0.25"/>
    <row r="4318" customFormat="1" x14ac:dyDescent="0.25"/>
    <row r="4319" customFormat="1" x14ac:dyDescent="0.25"/>
    <row r="4320" customFormat="1" x14ac:dyDescent="0.25"/>
    <row r="4321" customFormat="1" x14ac:dyDescent="0.25"/>
    <row r="4322" customFormat="1" x14ac:dyDescent="0.25"/>
    <row r="4323" customFormat="1" x14ac:dyDescent="0.25"/>
    <row r="4324" customFormat="1" x14ac:dyDescent="0.25"/>
    <row r="4325" customFormat="1" x14ac:dyDescent="0.25"/>
    <row r="4326" customFormat="1" x14ac:dyDescent="0.25"/>
    <row r="4327" customFormat="1" x14ac:dyDescent="0.25"/>
    <row r="4328" customFormat="1" x14ac:dyDescent="0.25"/>
    <row r="4329" customFormat="1" x14ac:dyDescent="0.25"/>
    <row r="4330" customFormat="1" x14ac:dyDescent="0.25"/>
    <row r="4331" customFormat="1" x14ac:dyDescent="0.25"/>
    <row r="4332" customFormat="1" x14ac:dyDescent="0.25"/>
    <row r="4333" customFormat="1" x14ac:dyDescent="0.25"/>
    <row r="4334" customFormat="1" x14ac:dyDescent="0.25"/>
    <row r="4335" customFormat="1" x14ac:dyDescent="0.25"/>
    <row r="4336" customFormat="1" x14ac:dyDescent="0.25"/>
    <row r="4337" customFormat="1" x14ac:dyDescent="0.25"/>
    <row r="4338" customFormat="1" x14ac:dyDescent="0.25"/>
    <row r="4339" customFormat="1" x14ac:dyDescent="0.25"/>
    <row r="4340" customFormat="1" x14ac:dyDescent="0.25"/>
    <row r="4341" customFormat="1" x14ac:dyDescent="0.25"/>
    <row r="4342" customFormat="1" x14ac:dyDescent="0.25"/>
    <row r="4343" customFormat="1" x14ac:dyDescent="0.25"/>
    <row r="4344" customFormat="1" x14ac:dyDescent="0.25"/>
    <row r="4345" customFormat="1" x14ac:dyDescent="0.25"/>
    <row r="4346" customFormat="1" x14ac:dyDescent="0.25"/>
    <row r="4347" customFormat="1" x14ac:dyDescent="0.25"/>
    <row r="4348" customFormat="1" x14ac:dyDescent="0.25"/>
    <row r="4349" customFormat="1" x14ac:dyDescent="0.25"/>
    <row r="4350" customFormat="1" x14ac:dyDescent="0.25"/>
    <row r="4351" customFormat="1" x14ac:dyDescent="0.25"/>
    <row r="4352" customFormat="1" x14ac:dyDescent="0.25"/>
    <row r="4353" customFormat="1" x14ac:dyDescent="0.25"/>
    <row r="4354" customFormat="1" x14ac:dyDescent="0.25"/>
    <row r="4355" customFormat="1" x14ac:dyDescent="0.25"/>
    <row r="4356" customFormat="1" x14ac:dyDescent="0.25"/>
    <row r="4357" customFormat="1" x14ac:dyDescent="0.25"/>
    <row r="4358" customFormat="1" x14ac:dyDescent="0.25"/>
    <row r="4359" customFormat="1" x14ac:dyDescent="0.25"/>
    <row r="4360" customFormat="1" x14ac:dyDescent="0.25"/>
    <row r="4361" customFormat="1" x14ac:dyDescent="0.25"/>
    <row r="4362" customFormat="1" x14ac:dyDescent="0.25"/>
    <row r="4363" customFormat="1" x14ac:dyDescent="0.25"/>
    <row r="4364" customFormat="1" x14ac:dyDescent="0.25"/>
    <row r="4365" customFormat="1" x14ac:dyDescent="0.25"/>
    <row r="4366" customFormat="1" x14ac:dyDescent="0.25"/>
    <row r="4367" customFormat="1" x14ac:dyDescent="0.25"/>
    <row r="4368" customFormat="1" x14ac:dyDescent="0.25"/>
    <row r="4369" customFormat="1" x14ac:dyDescent="0.25"/>
    <row r="4370" customFormat="1" x14ac:dyDescent="0.25"/>
    <row r="4371" customFormat="1" x14ac:dyDescent="0.25"/>
    <row r="4372" customFormat="1" x14ac:dyDescent="0.25"/>
    <row r="4373" customFormat="1" x14ac:dyDescent="0.25"/>
    <row r="4374" customFormat="1" x14ac:dyDescent="0.25"/>
    <row r="4375" customFormat="1" x14ac:dyDescent="0.25"/>
    <row r="4376" customFormat="1" x14ac:dyDescent="0.25"/>
    <row r="4377" customFormat="1" x14ac:dyDescent="0.25"/>
    <row r="4378" customFormat="1" x14ac:dyDescent="0.25"/>
    <row r="4379" customFormat="1" x14ac:dyDescent="0.25"/>
    <row r="4380" customFormat="1" x14ac:dyDescent="0.25"/>
    <row r="4381" customFormat="1" x14ac:dyDescent="0.25"/>
    <row r="4382" customFormat="1" x14ac:dyDescent="0.25"/>
    <row r="4383" customFormat="1" x14ac:dyDescent="0.25"/>
    <row r="4384" customFormat="1" x14ac:dyDescent="0.25"/>
    <row r="4385" customFormat="1" x14ac:dyDescent="0.25"/>
    <row r="4386" customFormat="1" x14ac:dyDescent="0.25"/>
    <row r="4387" customFormat="1" x14ac:dyDescent="0.25"/>
    <row r="4388" customFormat="1" x14ac:dyDescent="0.25"/>
    <row r="4389" customFormat="1" x14ac:dyDescent="0.25"/>
    <row r="4390" customFormat="1" x14ac:dyDescent="0.25"/>
    <row r="4391" customFormat="1" x14ac:dyDescent="0.25"/>
    <row r="4392" customFormat="1" x14ac:dyDescent="0.25"/>
    <row r="4393" customFormat="1" x14ac:dyDescent="0.25"/>
    <row r="4394" customFormat="1" x14ac:dyDescent="0.25"/>
    <row r="4395" customFormat="1" x14ac:dyDescent="0.25"/>
    <row r="4396" customFormat="1" x14ac:dyDescent="0.25"/>
    <row r="4397" customFormat="1" x14ac:dyDescent="0.25"/>
    <row r="4398" customFormat="1" x14ac:dyDescent="0.25"/>
    <row r="4399" customFormat="1" x14ac:dyDescent="0.25"/>
    <row r="4400" customFormat="1" x14ac:dyDescent="0.25"/>
    <row r="4401" customFormat="1" x14ac:dyDescent="0.25"/>
    <row r="4402" customFormat="1" x14ac:dyDescent="0.25"/>
    <row r="4403" customFormat="1" x14ac:dyDescent="0.25"/>
    <row r="4404" customFormat="1" x14ac:dyDescent="0.25"/>
    <row r="4405" customFormat="1" x14ac:dyDescent="0.25"/>
    <row r="4406" customFormat="1" x14ac:dyDescent="0.25"/>
    <row r="4407" customFormat="1" x14ac:dyDescent="0.25"/>
    <row r="4408" customFormat="1" x14ac:dyDescent="0.25"/>
    <row r="4409" customFormat="1" x14ac:dyDescent="0.25"/>
    <row r="4410" customFormat="1" x14ac:dyDescent="0.25"/>
    <row r="4411" customFormat="1" x14ac:dyDescent="0.25"/>
    <row r="4412" customFormat="1" x14ac:dyDescent="0.25"/>
    <row r="4413" customFormat="1" x14ac:dyDescent="0.25"/>
    <row r="4414" customFormat="1" x14ac:dyDescent="0.25"/>
    <row r="4415" customFormat="1" x14ac:dyDescent="0.25"/>
    <row r="4416" customFormat="1" x14ac:dyDescent="0.25"/>
    <row r="4417" customFormat="1" x14ac:dyDescent="0.25"/>
    <row r="4418" customFormat="1" x14ac:dyDescent="0.25"/>
    <row r="4419" customFormat="1" x14ac:dyDescent="0.25"/>
    <row r="4420" customFormat="1" x14ac:dyDescent="0.25"/>
    <row r="4421" customFormat="1" x14ac:dyDescent="0.25"/>
    <row r="4422" customFormat="1" x14ac:dyDescent="0.25"/>
    <row r="4423" customFormat="1" x14ac:dyDescent="0.25"/>
    <row r="4424" customFormat="1" x14ac:dyDescent="0.25"/>
    <row r="4425" customFormat="1" x14ac:dyDescent="0.25"/>
    <row r="4426" customFormat="1" x14ac:dyDescent="0.25"/>
    <row r="4427" customFormat="1" x14ac:dyDescent="0.25"/>
    <row r="4428" customFormat="1" x14ac:dyDescent="0.25"/>
    <row r="4429" customFormat="1" x14ac:dyDescent="0.25"/>
    <row r="4430" customFormat="1" x14ac:dyDescent="0.25"/>
    <row r="4431" customFormat="1" x14ac:dyDescent="0.25"/>
    <row r="4432" customFormat="1" x14ac:dyDescent="0.25"/>
    <row r="4433" customFormat="1" x14ac:dyDescent="0.25"/>
    <row r="4434" customFormat="1" x14ac:dyDescent="0.25"/>
    <row r="4435" customFormat="1" x14ac:dyDescent="0.25"/>
    <row r="4436" customFormat="1" x14ac:dyDescent="0.25"/>
    <row r="4437" customFormat="1" x14ac:dyDescent="0.25"/>
    <row r="4438" customFormat="1" x14ac:dyDescent="0.25"/>
    <row r="4439" customFormat="1" x14ac:dyDescent="0.25"/>
    <row r="4440" customFormat="1" x14ac:dyDescent="0.25"/>
    <row r="4441" customFormat="1" x14ac:dyDescent="0.25"/>
    <row r="4442" customFormat="1" x14ac:dyDescent="0.25"/>
    <row r="4443" customFormat="1" x14ac:dyDescent="0.25"/>
    <row r="4444" customFormat="1" x14ac:dyDescent="0.25"/>
    <row r="4445" customFormat="1" x14ac:dyDescent="0.25"/>
    <row r="4446" customFormat="1" x14ac:dyDescent="0.25"/>
    <row r="4447" customFormat="1" x14ac:dyDescent="0.25"/>
    <row r="4448" customFormat="1" x14ac:dyDescent="0.25"/>
    <row r="4449" customFormat="1" x14ac:dyDescent="0.25"/>
    <row r="4450" customFormat="1" x14ac:dyDescent="0.25"/>
    <row r="4451" customFormat="1" x14ac:dyDescent="0.25"/>
    <row r="4452" customFormat="1" x14ac:dyDescent="0.25"/>
    <row r="4453" customFormat="1" x14ac:dyDescent="0.25"/>
    <row r="4454" customFormat="1" x14ac:dyDescent="0.25"/>
    <row r="4455" customFormat="1" x14ac:dyDescent="0.25"/>
    <row r="4456" customFormat="1" x14ac:dyDescent="0.25"/>
    <row r="4457" customFormat="1" x14ac:dyDescent="0.25"/>
    <row r="4458" customFormat="1" x14ac:dyDescent="0.25"/>
    <row r="4459" customFormat="1" x14ac:dyDescent="0.25"/>
    <row r="4460" customFormat="1" x14ac:dyDescent="0.25"/>
    <row r="4461" customFormat="1" x14ac:dyDescent="0.25"/>
    <row r="4462" customFormat="1" x14ac:dyDescent="0.25"/>
    <row r="4463" customFormat="1" x14ac:dyDescent="0.25"/>
    <row r="4464" customFormat="1" x14ac:dyDescent="0.25"/>
    <row r="4465" customFormat="1" x14ac:dyDescent="0.25"/>
    <row r="4466" customFormat="1" x14ac:dyDescent="0.25"/>
    <row r="4467" customFormat="1" x14ac:dyDescent="0.25"/>
    <row r="4468" customFormat="1" x14ac:dyDescent="0.25"/>
    <row r="4469" customFormat="1" x14ac:dyDescent="0.25"/>
    <row r="4470" customFormat="1" x14ac:dyDescent="0.25"/>
    <row r="4471" customFormat="1" x14ac:dyDescent="0.25"/>
    <row r="4472" customFormat="1" x14ac:dyDescent="0.25"/>
    <row r="4473" customFormat="1" x14ac:dyDescent="0.25"/>
    <row r="4474" customFormat="1" x14ac:dyDescent="0.25"/>
    <row r="4475" customFormat="1" x14ac:dyDescent="0.25"/>
    <row r="4476" customFormat="1" x14ac:dyDescent="0.25"/>
    <row r="4477" customFormat="1" x14ac:dyDescent="0.25"/>
    <row r="4478" customFormat="1" x14ac:dyDescent="0.25"/>
    <row r="4479" customFormat="1" x14ac:dyDescent="0.25"/>
    <row r="4480" customFormat="1" x14ac:dyDescent="0.25"/>
    <row r="4481" customFormat="1" x14ac:dyDescent="0.25"/>
    <row r="4482" customFormat="1" x14ac:dyDescent="0.25"/>
    <row r="4483" customFormat="1" x14ac:dyDescent="0.25"/>
    <row r="4484" customFormat="1" x14ac:dyDescent="0.25"/>
    <row r="4485" customFormat="1" x14ac:dyDescent="0.25"/>
    <row r="4486" customFormat="1" x14ac:dyDescent="0.25"/>
    <row r="4487" customFormat="1" x14ac:dyDescent="0.25"/>
    <row r="4488" customFormat="1" x14ac:dyDescent="0.25"/>
    <row r="4489" customFormat="1" x14ac:dyDescent="0.25"/>
    <row r="4490" customFormat="1" x14ac:dyDescent="0.25"/>
    <row r="4491" customFormat="1" x14ac:dyDescent="0.25"/>
    <row r="4492" customFormat="1" x14ac:dyDescent="0.25"/>
    <row r="4493" customFormat="1" x14ac:dyDescent="0.25"/>
    <row r="4494" customFormat="1" x14ac:dyDescent="0.25"/>
    <row r="4495" customFormat="1" x14ac:dyDescent="0.25"/>
    <row r="4496" customFormat="1" x14ac:dyDescent="0.25"/>
    <row r="4497" customFormat="1" x14ac:dyDescent="0.25"/>
    <row r="4498" customFormat="1" x14ac:dyDescent="0.25"/>
    <row r="4499" customFormat="1" x14ac:dyDescent="0.25"/>
    <row r="4500" customFormat="1" x14ac:dyDescent="0.25"/>
    <row r="4501" customFormat="1" x14ac:dyDescent="0.25"/>
    <row r="4502" customFormat="1" x14ac:dyDescent="0.25"/>
    <row r="4503" customFormat="1" x14ac:dyDescent="0.25"/>
    <row r="4504" customFormat="1" x14ac:dyDescent="0.25"/>
    <row r="4505" customFormat="1" x14ac:dyDescent="0.25"/>
    <row r="4506" customFormat="1" x14ac:dyDescent="0.25"/>
    <row r="4507" customFormat="1" x14ac:dyDescent="0.25"/>
    <row r="4508" customFormat="1" x14ac:dyDescent="0.25"/>
    <row r="4509" customFormat="1" x14ac:dyDescent="0.25"/>
    <row r="4510" customFormat="1" x14ac:dyDescent="0.25"/>
    <row r="4511" customFormat="1" x14ac:dyDescent="0.25"/>
    <row r="4512" customFormat="1" x14ac:dyDescent="0.25"/>
    <row r="4513" customFormat="1" x14ac:dyDescent="0.25"/>
    <row r="4514" customFormat="1" x14ac:dyDescent="0.25"/>
    <row r="4515" customFormat="1" x14ac:dyDescent="0.25"/>
    <row r="4516" customFormat="1" x14ac:dyDescent="0.25"/>
    <row r="4517" customFormat="1" x14ac:dyDescent="0.25"/>
    <row r="4518" customFormat="1" x14ac:dyDescent="0.25"/>
    <row r="4519" customFormat="1" x14ac:dyDescent="0.25"/>
    <row r="4520" customFormat="1" x14ac:dyDescent="0.25"/>
    <row r="4521" customFormat="1" x14ac:dyDescent="0.25"/>
    <row r="4522" customFormat="1" x14ac:dyDescent="0.25"/>
    <row r="4523" customFormat="1" x14ac:dyDescent="0.25"/>
    <row r="4524" customFormat="1" x14ac:dyDescent="0.25"/>
    <row r="4525" customFormat="1" x14ac:dyDescent="0.25"/>
    <row r="4526" customFormat="1" x14ac:dyDescent="0.25"/>
    <row r="4527" customFormat="1" x14ac:dyDescent="0.25"/>
    <row r="4528" customFormat="1" x14ac:dyDescent="0.25"/>
    <row r="4529" customFormat="1" x14ac:dyDescent="0.25"/>
    <row r="4530" customFormat="1" x14ac:dyDescent="0.25"/>
    <row r="4531" customFormat="1" x14ac:dyDescent="0.25"/>
    <row r="4532" customFormat="1" x14ac:dyDescent="0.25"/>
    <row r="4533" customFormat="1" x14ac:dyDescent="0.25"/>
    <row r="4534" customFormat="1" x14ac:dyDescent="0.25"/>
    <row r="4535" customFormat="1" x14ac:dyDescent="0.25"/>
    <row r="4536" customFormat="1" x14ac:dyDescent="0.25"/>
    <row r="4537" customFormat="1" x14ac:dyDescent="0.25"/>
    <row r="4538" customFormat="1" x14ac:dyDescent="0.25"/>
    <row r="4539" customFormat="1" x14ac:dyDescent="0.25"/>
    <row r="4540" customFormat="1" x14ac:dyDescent="0.25"/>
    <row r="4541" customFormat="1" x14ac:dyDescent="0.25"/>
    <row r="4542" customFormat="1" x14ac:dyDescent="0.25"/>
    <row r="4543" customFormat="1" x14ac:dyDescent="0.25"/>
    <row r="4544" customFormat="1" x14ac:dyDescent="0.25"/>
    <row r="4545" customFormat="1" x14ac:dyDescent="0.25"/>
    <row r="4546" customFormat="1" x14ac:dyDescent="0.25"/>
    <row r="4547" customFormat="1" x14ac:dyDescent="0.25"/>
    <row r="4548" customFormat="1" x14ac:dyDescent="0.25"/>
    <row r="4549" customFormat="1" x14ac:dyDescent="0.25"/>
    <row r="4550" customFormat="1" x14ac:dyDescent="0.25"/>
    <row r="4551" customFormat="1" x14ac:dyDescent="0.25"/>
    <row r="4552" customFormat="1" x14ac:dyDescent="0.25"/>
    <row r="4553" customFormat="1" x14ac:dyDescent="0.25"/>
    <row r="4554" customFormat="1" x14ac:dyDescent="0.25"/>
    <row r="4555" customFormat="1" x14ac:dyDescent="0.25"/>
    <row r="4556" customFormat="1" x14ac:dyDescent="0.25"/>
    <row r="4557" customFormat="1" x14ac:dyDescent="0.25"/>
    <row r="4558" customFormat="1" x14ac:dyDescent="0.25"/>
    <row r="4559" customFormat="1" x14ac:dyDescent="0.25"/>
    <row r="4560" customFormat="1" x14ac:dyDescent="0.25"/>
    <row r="4561" customFormat="1" x14ac:dyDescent="0.25"/>
    <row r="4562" customFormat="1" x14ac:dyDescent="0.25"/>
    <row r="4563" customFormat="1" x14ac:dyDescent="0.25"/>
    <row r="4564" customFormat="1" x14ac:dyDescent="0.25"/>
    <row r="4565" customFormat="1" x14ac:dyDescent="0.25"/>
    <row r="4566" customFormat="1" x14ac:dyDescent="0.25"/>
    <row r="4567" customFormat="1" x14ac:dyDescent="0.25"/>
    <row r="4568" customFormat="1" x14ac:dyDescent="0.25"/>
    <row r="4569" customFormat="1" x14ac:dyDescent="0.25"/>
    <row r="4570" customFormat="1" x14ac:dyDescent="0.25"/>
    <row r="4571" customFormat="1" x14ac:dyDescent="0.25"/>
    <row r="4572" customFormat="1" x14ac:dyDescent="0.25"/>
    <row r="4573" customFormat="1" x14ac:dyDescent="0.25"/>
    <row r="4574" customFormat="1" x14ac:dyDescent="0.25"/>
    <row r="4575" customFormat="1" x14ac:dyDescent="0.25"/>
    <row r="4576" customFormat="1" x14ac:dyDescent="0.25"/>
    <row r="4577" customFormat="1" x14ac:dyDescent="0.25"/>
    <row r="4578" customFormat="1" x14ac:dyDescent="0.25"/>
    <row r="4579" customFormat="1" x14ac:dyDescent="0.25"/>
    <row r="4580" customFormat="1" x14ac:dyDescent="0.25"/>
    <row r="4581" customFormat="1" x14ac:dyDescent="0.25"/>
    <row r="4582" customFormat="1" x14ac:dyDescent="0.25"/>
    <row r="4583" customFormat="1" x14ac:dyDescent="0.25"/>
    <row r="4584" customFormat="1" x14ac:dyDescent="0.25"/>
    <row r="4585" customFormat="1" x14ac:dyDescent="0.25"/>
    <row r="4586" customFormat="1" x14ac:dyDescent="0.25"/>
    <row r="4587" customFormat="1" x14ac:dyDescent="0.25"/>
    <row r="4588" customFormat="1" x14ac:dyDescent="0.25"/>
    <row r="4589" customFormat="1" x14ac:dyDescent="0.25"/>
    <row r="4590" customFormat="1" x14ac:dyDescent="0.25"/>
    <row r="4591" customFormat="1" x14ac:dyDescent="0.25"/>
    <row r="4592" customFormat="1" x14ac:dyDescent="0.25"/>
    <row r="4593" customFormat="1" x14ac:dyDescent="0.25"/>
    <row r="4594" customFormat="1" x14ac:dyDescent="0.25"/>
    <row r="4595" customFormat="1" x14ac:dyDescent="0.25"/>
    <row r="4596" customFormat="1" x14ac:dyDescent="0.25"/>
    <row r="4597" customFormat="1" x14ac:dyDescent="0.25"/>
    <row r="4598" customFormat="1" x14ac:dyDescent="0.25"/>
    <row r="4599" customFormat="1" x14ac:dyDescent="0.25"/>
    <row r="4600" customFormat="1" x14ac:dyDescent="0.25"/>
    <row r="4601" customFormat="1" x14ac:dyDescent="0.25"/>
    <row r="4602" customFormat="1" x14ac:dyDescent="0.25"/>
    <row r="4603" customFormat="1" x14ac:dyDescent="0.25"/>
    <row r="4604" customFormat="1" x14ac:dyDescent="0.25"/>
    <row r="4605" customFormat="1" x14ac:dyDescent="0.25"/>
    <row r="4606" customFormat="1" x14ac:dyDescent="0.25"/>
    <row r="4607" customFormat="1" x14ac:dyDescent="0.25"/>
    <row r="4608" customFormat="1" x14ac:dyDescent="0.25"/>
    <row r="4609" customFormat="1" x14ac:dyDescent="0.25"/>
    <row r="4610" customFormat="1" x14ac:dyDescent="0.25"/>
    <row r="4611" customFormat="1" x14ac:dyDescent="0.25"/>
    <row r="4612" customFormat="1" x14ac:dyDescent="0.25"/>
    <row r="4613" customFormat="1" x14ac:dyDescent="0.25"/>
    <row r="4614" customFormat="1" x14ac:dyDescent="0.25"/>
    <row r="4615" customFormat="1" x14ac:dyDescent="0.25"/>
    <row r="4616" customFormat="1" x14ac:dyDescent="0.25"/>
    <row r="4617" customFormat="1" x14ac:dyDescent="0.25"/>
    <row r="4618" customFormat="1" x14ac:dyDescent="0.25"/>
    <row r="4619" customFormat="1" x14ac:dyDescent="0.25"/>
    <row r="4620" customFormat="1" x14ac:dyDescent="0.25"/>
    <row r="4621" customFormat="1" x14ac:dyDescent="0.25"/>
    <row r="4622" customFormat="1" x14ac:dyDescent="0.25"/>
    <row r="4623" customFormat="1" x14ac:dyDescent="0.25"/>
    <row r="4624" customFormat="1" x14ac:dyDescent="0.25"/>
    <row r="4625" customFormat="1" x14ac:dyDescent="0.25"/>
    <row r="4626" customFormat="1" x14ac:dyDescent="0.25"/>
    <row r="4627" customFormat="1" x14ac:dyDescent="0.25"/>
    <row r="4628" customFormat="1" x14ac:dyDescent="0.25"/>
    <row r="4629" customFormat="1" x14ac:dyDescent="0.25"/>
    <row r="4630" customFormat="1" x14ac:dyDescent="0.25"/>
    <row r="4631" customFormat="1" x14ac:dyDescent="0.25"/>
    <row r="4632" customFormat="1" x14ac:dyDescent="0.25"/>
    <row r="4633" customFormat="1" x14ac:dyDescent="0.25"/>
    <row r="4634" customFormat="1" x14ac:dyDescent="0.25"/>
    <row r="4635" customFormat="1" x14ac:dyDescent="0.25"/>
    <row r="4636" customFormat="1" x14ac:dyDescent="0.25"/>
    <row r="4637" customFormat="1" x14ac:dyDescent="0.25"/>
    <row r="4638" customFormat="1" x14ac:dyDescent="0.25"/>
    <row r="4639" customFormat="1" x14ac:dyDescent="0.25"/>
    <row r="4640" customFormat="1" x14ac:dyDescent="0.25"/>
    <row r="4641" customFormat="1" x14ac:dyDescent="0.25"/>
    <row r="4642" customFormat="1" x14ac:dyDescent="0.25"/>
    <row r="4643" customFormat="1" x14ac:dyDescent="0.25"/>
    <row r="4644" customFormat="1" x14ac:dyDescent="0.25"/>
    <row r="4645" customFormat="1" x14ac:dyDescent="0.25"/>
    <row r="4646" customFormat="1" x14ac:dyDescent="0.25"/>
    <row r="4647" customFormat="1" x14ac:dyDescent="0.25"/>
    <row r="4648" customFormat="1" x14ac:dyDescent="0.25"/>
    <row r="4649" customFormat="1" x14ac:dyDescent="0.25"/>
    <row r="4650" customFormat="1" x14ac:dyDescent="0.25"/>
    <row r="4651" customFormat="1" x14ac:dyDescent="0.25"/>
    <row r="4652" customFormat="1" x14ac:dyDescent="0.25"/>
    <row r="4653" customFormat="1" x14ac:dyDescent="0.25"/>
    <row r="4654" customFormat="1" x14ac:dyDescent="0.25"/>
    <row r="4655" customFormat="1" x14ac:dyDescent="0.25"/>
    <row r="4656" customFormat="1" x14ac:dyDescent="0.25"/>
    <row r="4657" customFormat="1" x14ac:dyDescent="0.25"/>
    <row r="4658" customFormat="1" x14ac:dyDescent="0.25"/>
    <row r="4659" customFormat="1" x14ac:dyDescent="0.25"/>
    <row r="4660" customFormat="1" x14ac:dyDescent="0.25"/>
    <row r="4661" customFormat="1" x14ac:dyDescent="0.25"/>
    <row r="4662" customFormat="1" x14ac:dyDescent="0.25"/>
    <row r="4663" customFormat="1" x14ac:dyDescent="0.25"/>
    <row r="4664" customFormat="1" x14ac:dyDescent="0.25"/>
    <row r="4665" customFormat="1" x14ac:dyDescent="0.25"/>
    <row r="4666" customFormat="1" x14ac:dyDescent="0.25"/>
    <row r="4667" customFormat="1" x14ac:dyDescent="0.25"/>
    <row r="4668" customFormat="1" x14ac:dyDescent="0.25"/>
    <row r="4669" customFormat="1" x14ac:dyDescent="0.25"/>
    <row r="4670" customFormat="1" x14ac:dyDescent="0.25"/>
    <row r="4671" customFormat="1" x14ac:dyDescent="0.25"/>
    <row r="4672" customFormat="1" x14ac:dyDescent="0.25"/>
    <row r="4673" customFormat="1" x14ac:dyDescent="0.25"/>
    <row r="4674" customFormat="1" x14ac:dyDescent="0.25"/>
    <row r="4675" customFormat="1" x14ac:dyDescent="0.25"/>
    <row r="4676" customFormat="1" x14ac:dyDescent="0.25"/>
    <row r="4677" customFormat="1" x14ac:dyDescent="0.25"/>
    <row r="4678" customFormat="1" x14ac:dyDescent="0.25"/>
    <row r="4679" customFormat="1" x14ac:dyDescent="0.25"/>
    <row r="4680" customFormat="1" x14ac:dyDescent="0.25"/>
    <row r="4681" customFormat="1" x14ac:dyDescent="0.25"/>
    <row r="4682" customFormat="1" x14ac:dyDescent="0.25"/>
    <row r="4683" customFormat="1" x14ac:dyDescent="0.25"/>
    <row r="4684" customFormat="1" x14ac:dyDescent="0.25"/>
    <row r="4685" customFormat="1" x14ac:dyDescent="0.25"/>
    <row r="4686" customFormat="1" x14ac:dyDescent="0.25"/>
    <row r="4687" customFormat="1" x14ac:dyDescent="0.25"/>
    <row r="4688" customFormat="1" x14ac:dyDescent="0.25"/>
    <row r="4689" customFormat="1" x14ac:dyDescent="0.25"/>
    <row r="4690" customFormat="1" x14ac:dyDescent="0.25"/>
    <row r="4691" customFormat="1" x14ac:dyDescent="0.25"/>
    <row r="4692" customFormat="1" x14ac:dyDescent="0.25"/>
    <row r="4693" customFormat="1" x14ac:dyDescent="0.25"/>
    <row r="4694" customFormat="1" x14ac:dyDescent="0.25"/>
    <row r="4695" customFormat="1" x14ac:dyDescent="0.25"/>
    <row r="4696" customFormat="1" x14ac:dyDescent="0.25"/>
    <row r="4697" customFormat="1" x14ac:dyDescent="0.25"/>
    <row r="4698" customFormat="1" x14ac:dyDescent="0.25"/>
    <row r="4699" customFormat="1" x14ac:dyDescent="0.25"/>
    <row r="4700" customFormat="1" x14ac:dyDescent="0.25"/>
    <row r="4701" customFormat="1" x14ac:dyDescent="0.25"/>
    <row r="4702" customFormat="1" x14ac:dyDescent="0.25"/>
    <row r="4703" customFormat="1" x14ac:dyDescent="0.25"/>
    <row r="4704" customFormat="1" x14ac:dyDescent="0.25"/>
    <row r="4705" customFormat="1" x14ac:dyDescent="0.25"/>
    <row r="4706" customFormat="1" x14ac:dyDescent="0.25"/>
    <row r="4707" customFormat="1" x14ac:dyDescent="0.25"/>
    <row r="4708" customFormat="1" x14ac:dyDescent="0.25"/>
    <row r="4709" customFormat="1" x14ac:dyDescent="0.25"/>
    <row r="4710" customFormat="1" x14ac:dyDescent="0.25"/>
    <row r="4711" customFormat="1" x14ac:dyDescent="0.25"/>
    <row r="4712" customFormat="1" x14ac:dyDescent="0.25"/>
    <row r="4713" customFormat="1" x14ac:dyDescent="0.25"/>
    <row r="4714" customFormat="1" x14ac:dyDescent="0.25"/>
    <row r="4715" customFormat="1" x14ac:dyDescent="0.25"/>
    <row r="4716" customFormat="1" x14ac:dyDescent="0.25"/>
    <row r="4717" customFormat="1" x14ac:dyDescent="0.25"/>
    <row r="4718" customFormat="1" x14ac:dyDescent="0.25"/>
    <row r="4719" customFormat="1" x14ac:dyDescent="0.25"/>
    <row r="4720" customFormat="1" x14ac:dyDescent="0.25"/>
    <row r="4721" customFormat="1" x14ac:dyDescent="0.25"/>
    <row r="4722" customFormat="1" x14ac:dyDescent="0.25"/>
    <row r="4723" customFormat="1" x14ac:dyDescent="0.25"/>
    <row r="4724" customFormat="1" x14ac:dyDescent="0.25"/>
    <row r="4725" customFormat="1" x14ac:dyDescent="0.25"/>
    <row r="4726" customFormat="1" x14ac:dyDescent="0.25"/>
    <row r="4727" customFormat="1" x14ac:dyDescent="0.25"/>
    <row r="4728" customFormat="1" x14ac:dyDescent="0.25"/>
    <row r="4729" customFormat="1" x14ac:dyDescent="0.25"/>
    <row r="4730" customFormat="1" x14ac:dyDescent="0.25"/>
    <row r="4731" customFormat="1" x14ac:dyDescent="0.25"/>
    <row r="4732" customFormat="1" x14ac:dyDescent="0.25"/>
    <row r="4733" customFormat="1" x14ac:dyDescent="0.25"/>
    <row r="4734" customFormat="1" x14ac:dyDescent="0.25"/>
    <row r="4735" customFormat="1" x14ac:dyDescent="0.25"/>
    <row r="4736" customFormat="1" x14ac:dyDescent="0.25"/>
    <row r="4737" customFormat="1" x14ac:dyDescent="0.25"/>
    <row r="4738" customFormat="1" x14ac:dyDescent="0.25"/>
    <row r="4739" customFormat="1" x14ac:dyDescent="0.25"/>
    <row r="4740" customFormat="1" x14ac:dyDescent="0.25"/>
    <row r="4741" customFormat="1" x14ac:dyDescent="0.25"/>
    <row r="4742" customFormat="1" x14ac:dyDescent="0.25"/>
    <row r="4743" customFormat="1" x14ac:dyDescent="0.25"/>
    <row r="4744" customFormat="1" x14ac:dyDescent="0.25"/>
    <row r="4745" customFormat="1" x14ac:dyDescent="0.25"/>
    <row r="4746" customFormat="1" x14ac:dyDescent="0.25"/>
    <row r="4747" customFormat="1" x14ac:dyDescent="0.25"/>
    <row r="4748" customFormat="1" x14ac:dyDescent="0.25"/>
    <row r="4749" customFormat="1" x14ac:dyDescent="0.25"/>
    <row r="4750" customFormat="1" x14ac:dyDescent="0.25"/>
    <row r="4751" customFormat="1" x14ac:dyDescent="0.25"/>
    <row r="4752" customFormat="1" x14ac:dyDescent="0.25"/>
    <row r="4753" customFormat="1" x14ac:dyDescent="0.25"/>
    <row r="4754" customFormat="1" x14ac:dyDescent="0.25"/>
    <row r="4755" customFormat="1" x14ac:dyDescent="0.25"/>
    <row r="4756" customFormat="1" x14ac:dyDescent="0.25"/>
    <row r="4757" customFormat="1" x14ac:dyDescent="0.25"/>
    <row r="4758" customFormat="1" x14ac:dyDescent="0.25"/>
    <row r="4759" customFormat="1" x14ac:dyDescent="0.25"/>
    <row r="4760" customFormat="1" x14ac:dyDescent="0.25"/>
    <row r="4761" customFormat="1" x14ac:dyDescent="0.25"/>
    <row r="4762" customFormat="1" x14ac:dyDescent="0.25"/>
    <row r="4763" customFormat="1" x14ac:dyDescent="0.25"/>
    <row r="4764" customFormat="1" x14ac:dyDescent="0.25"/>
    <row r="4765" customFormat="1" x14ac:dyDescent="0.25"/>
    <row r="4766" customFormat="1" x14ac:dyDescent="0.25"/>
    <row r="4767" customFormat="1" x14ac:dyDescent="0.25"/>
    <row r="4768" customFormat="1" x14ac:dyDescent="0.25"/>
    <row r="4769" customFormat="1" x14ac:dyDescent="0.25"/>
    <row r="4770" customFormat="1" x14ac:dyDescent="0.25"/>
    <row r="4771" customFormat="1" x14ac:dyDescent="0.25"/>
    <row r="4772" customFormat="1" x14ac:dyDescent="0.25"/>
    <row r="4773" customFormat="1" x14ac:dyDescent="0.25"/>
    <row r="4774" customFormat="1" x14ac:dyDescent="0.25"/>
    <row r="4775" customFormat="1" x14ac:dyDescent="0.25"/>
    <row r="4776" customFormat="1" x14ac:dyDescent="0.25"/>
    <row r="4777" customFormat="1" x14ac:dyDescent="0.25"/>
    <row r="4778" customFormat="1" x14ac:dyDescent="0.25"/>
    <row r="4779" customFormat="1" x14ac:dyDescent="0.25"/>
    <row r="4780" customFormat="1" x14ac:dyDescent="0.25"/>
    <row r="4781" customFormat="1" x14ac:dyDescent="0.25"/>
    <row r="4782" customFormat="1" x14ac:dyDescent="0.25"/>
    <row r="4783" customFormat="1" x14ac:dyDescent="0.25"/>
    <row r="4784" customFormat="1" x14ac:dyDescent="0.25"/>
    <row r="4785" customFormat="1" x14ac:dyDescent="0.25"/>
    <row r="4786" customFormat="1" x14ac:dyDescent="0.25"/>
    <row r="4787" customFormat="1" x14ac:dyDescent="0.25"/>
    <row r="4788" customFormat="1" x14ac:dyDescent="0.25"/>
    <row r="4789" customFormat="1" x14ac:dyDescent="0.25"/>
    <row r="4790" customFormat="1" x14ac:dyDescent="0.25"/>
    <row r="4791" customFormat="1" x14ac:dyDescent="0.25"/>
    <row r="4792" customFormat="1" x14ac:dyDescent="0.25"/>
    <row r="4793" customFormat="1" x14ac:dyDescent="0.25"/>
    <row r="4794" customFormat="1" x14ac:dyDescent="0.25"/>
    <row r="4795" customFormat="1" x14ac:dyDescent="0.25"/>
    <row r="4796" customFormat="1" x14ac:dyDescent="0.25"/>
    <row r="4797" customFormat="1" x14ac:dyDescent="0.25"/>
    <row r="4798" customFormat="1" x14ac:dyDescent="0.25"/>
    <row r="4799" customFormat="1" x14ac:dyDescent="0.25"/>
    <row r="4800" customFormat="1" x14ac:dyDescent="0.25"/>
    <row r="4801" customFormat="1" x14ac:dyDescent="0.25"/>
    <row r="4802" customFormat="1" x14ac:dyDescent="0.25"/>
    <row r="4803" customFormat="1" x14ac:dyDescent="0.25"/>
    <row r="4804" customFormat="1" x14ac:dyDescent="0.25"/>
    <row r="4805" customFormat="1" x14ac:dyDescent="0.25"/>
    <row r="4806" customFormat="1" x14ac:dyDescent="0.25"/>
    <row r="4807" customFormat="1" x14ac:dyDescent="0.25"/>
    <row r="4808" customFormat="1" x14ac:dyDescent="0.25"/>
    <row r="4809" customFormat="1" x14ac:dyDescent="0.25"/>
    <row r="4810" customFormat="1" x14ac:dyDescent="0.25"/>
    <row r="4811" customFormat="1" x14ac:dyDescent="0.25"/>
    <row r="4812" customFormat="1" x14ac:dyDescent="0.25"/>
    <row r="4813" customFormat="1" x14ac:dyDescent="0.25"/>
    <row r="4814" customFormat="1" x14ac:dyDescent="0.25"/>
    <row r="4815" customFormat="1" x14ac:dyDescent="0.25"/>
    <row r="4816" customFormat="1" x14ac:dyDescent="0.25"/>
    <row r="4817" customFormat="1" x14ac:dyDescent="0.25"/>
    <row r="4818" customFormat="1" x14ac:dyDescent="0.25"/>
    <row r="4819" customFormat="1" x14ac:dyDescent="0.25"/>
    <row r="4820" customFormat="1" x14ac:dyDescent="0.25"/>
    <row r="4821" customFormat="1" x14ac:dyDescent="0.25"/>
    <row r="4822" customFormat="1" x14ac:dyDescent="0.25"/>
    <row r="4823" customFormat="1" x14ac:dyDescent="0.25"/>
    <row r="4824" customFormat="1" x14ac:dyDescent="0.25"/>
    <row r="4825" customFormat="1" x14ac:dyDescent="0.25"/>
    <row r="4826" customFormat="1" x14ac:dyDescent="0.25"/>
    <row r="4827" customFormat="1" x14ac:dyDescent="0.25"/>
    <row r="4828" customFormat="1" x14ac:dyDescent="0.25"/>
    <row r="4829" customFormat="1" x14ac:dyDescent="0.25"/>
    <row r="4830" customFormat="1" x14ac:dyDescent="0.25"/>
    <row r="4831" customFormat="1" x14ac:dyDescent="0.25"/>
    <row r="4832" customFormat="1" x14ac:dyDescent="0.25"/>
    <row r="4833" customFormat="1" x14ac:dyDescent="0.25"/>
    <row r="4834" customFormat="1" x14ac:dyDescent="0.25"/>
    <row r="4835" customFormat="1" x14ac:dyDescent="0.25"/>
    <row r="4836" customFormat="1" x14ac:dyDescent="0.25"/>
    <row r="4837" customFormat="1" x14ac:dyDescent="0.25"/>
    <row r="4838" customFormat="1" x14ac:dyDescent="0.25"/>
    <row r="4839" customFormat="1" x14ac:dyDescent="0.25"/>
    <row r="4840" customFormat="1" x14ac:dyDescent="0.25"/>
    <row r="4841" customFormat="1" x14ac:dyDescent="0.25"/>
    <row r="4842" customFormat="1" x14ac:dyDescent="0.25"/>
    <row r="4843" customFormat="1" x14ac:dyDescent="0.25"/>
    <row r="4844" customFormat="1" x14ac:dyDescent="0.25"/>
    <row r="4845" customFormat="1" x14ac:dyDescent="0.25"/>
    <row r="4846" customFormat="1" x14ac:dyDescent="0.25"/>
    <row r="4847" customFormat="1" x14ac:dyDescent="0.25"/>
    <row r="4848" customFormat="1" x14ac:dyDescent="0.25"/>
    <row r="4849" customFormat="1" x14ac:dyDescent="0.25"/>
    <row r="4850" customFormat="1" x14ac:dyDescent="0.25"/>
    <row r="4851" customFormat="1" x14ac:dyDescent="0.25"/>
    <row r="4852" customFormat="1" x14ac:dyDescent="0.25"/>
    <row r="4853" customFormat="1" x14ac:dyDescent="0.25"/>
    <row r="4854" customFormat="1" x14ac:dyDescent="0.25"/>
    <row r="4855" customFormat="1" x14ac:dyDescent="0.25"/>
    <row r="4856" customFormat="1" x14ac:dyDescent="0.25"/>
    <row r="4857" customFormat="1" x14ac:dyDescent="0.25"/>
    <row r="4858" customFormat="1" x14ac:dyDescent="0.25"/>
    <row r="4859" customFormat="1" x14ac:dyDescent="0.25"/>
    <row r="4860" customFormat="1" x14ac:dyDescent="0.25"/>
    <row r="4861" customFormat="1" x14ac:dyDescent="0.25"/>
    <row r="4862" customFormat="1" x14ac:dyDescent="0.25"/>
    <row r="4863" customFormat="1" x14ac:dyDescent="0.25"/>
    <row r="4864" customFormat="1" x14ac:dyDescent="0.25"/>
    <row r="4865" customFormat="1" x14ac:dyDescent="0.25"/>
    <row r="4866" customFormat="1" x14ac:dyDescent="0.25"/>
    <row r="4867" customFormat="1" x14ac:dyDescent="0.25"/>
    <row r="4868" customFormat="1" x14ac:dyDescent="0.25"/>
    <row r="4869" customFormat="1" x14ac:dyDescent="0.25"/>
    <row r="4870" customFormat="1" x14ac:dyDescent="0.25"/>
    <row r="4871" customFormat="1" x14ac:dyDescent="0.25"/>
    <row r="4872" customFormat="1" x14ac:dyDescent="0.25"/>
    <row r="4873" customFormat="1" x14ac:dyDescent="0.25"/>
    <row r="4874" customFormat="1" x14ac:dyDescent="0.25"/>
    <row r="4875" customFormat="1" x14ac:dyDescent="0.25"/>
    <row r="4876" customFormat="1" x14ac:dyDescent="0.25"/>
    <row r="4877" customFormat="1" x14ac:dyDescent="0.25"/>
    <row r="4878" customFormat="1" x14ac:dyDescent="0.25"/>
    <row r="4879" customFormat="1" x14ac:dyDescent="0.25"/>
    <row r="4880" customFormat="1" x14ac:dyDescent="0.25"/>
    <row r="4881" customFormat="1" x14ac:dyDescent="0.25"/>
    <row r="4882" customFormat="1" x14ac:dyDescent="0.25"/>
    <row r="4883" customFormat="1" x14ac:dyDescent="0.25"/>
    <row r="4884" customFormat="1" x14ac:dyDescent="0.25"/>
    <row r="4885" customFormat="1" x14ac:dyDescent="0.25"/>
    <row r="4886" customFormat="1" x14ac:dyDescent="0.25"/>
    <row r="4887" customFormat="1" x14ac:dyDescent="0.25"/>
    <row r="4888" customFormat="1" x14ac:dyDescent="0.25"/>
    <row r="4889" customFormat="1" x14ac:dyDescent="0.25"/>
    <row r="4890" customFormat="1" x14ac:dyDescent="0.25"/>
    <row r="4891" customFormat="1" x14ac:dyDescent="0.25"/>
    <row r="4892" customFormat="1" x14ac:dyDescent="0.25"/>
    <row r="4893" customFormat="1" x14ac:dyDescent="0.25"/>
    <row r="4894" customFormat="1" x14ac:dyDescent="0.25"/>
    <row r="4895" customFormat="1" x14ac:dyDescent="0.25"/>
    <row r="4896" customFormat="1" x14ac:dyDescent="0.25"/>
    <row r="4897" customFormat="1" x14ac:dyDescent="0.25"/>
    <row r="4898" customFormat="1" x14ac:dyDescent="0.25"/>
    <row r="4899" customFormat="1" x14ac:dyDescent="0.25"/>
    <row r="4900" customFormat="1" x14ac:dyDescent="0.25"/>
    <row r="4901" customFormat="1" x14ac:dyDescent="0.25"/>
    <row r="4902" customFormat="1" x14ac:dyDescent="0.25"/>
    <row r="4903" customFormat="1" x14ac:dyDescent="0.25"/>
    <row r="4904" customFormat="1" x14ac:dyDescent="0.25"/>
    <row r="4905" customFormat="1" x14ac:dyDescent="0.25"/>
    <row r="4906" customFormat="1" x14ac:dyDescent="0.25"/>
    <row r="4907" customFormat="1" x14ac:dyDescent="0.25"/>
    <row r="4908" customFormat="1" x14ac:dyDescent="0.25"/>
    <row r="4909" customFormat="1" x14ac:dyDescent="0.25"/>
    <row r="4910" customFormat="1" x14ac:dyDescent="0.25"/>
    <row r="4911" customFormat="1" x14ac:dyDescent="0.25"/>
    <row r="4912" customFormat="1" x14ac:dyDescent="0.25"/>
    <row r="4913" customFormat="1" x14ac:dyDescent="0.25"/>
    <row r="4914" customFormat="1" x14ac:dyDescent="0.25"/>
    <row r="4915" customFormat="1" x14ac:dyDescent="0.25"/>
    <row r="4916" customFormat="1" x14ac:dyDescent="0.25"/>
    <row r="4917" customFormat="1" x14ac:dyDescent="0.25"/>
    <row r="4918" customFormat="1" x14ac:dyDescent="0.25"/>
    <row r="4919" customFormat="1" x14ac:dyDescent="0.25"/>
    <row r="4920" customFormat="1" x14ac:dyDescent="0.25"/>
    <row r="4921" customFormat="1" x14ac:dyDescent="0.25"/>
    <row r="4922" customFormat="1" x14ac:dyDescent="0.25"/>
    <row r="4923" customFormat="1" x14ac:dyDescent="0.25"/>
    <row r="4924" customFormat="1" x14ac:dyDescent="0.25"/>
    <row r="4925" customFormat="1" x14ac:dyDescent="0.25"/>
    <row r="4926" customFormat="1" x14ac:dyDescent="0.25"/>
    <row r="4927" customFormat="1" x14ac:dyDescent="0.25"/>
    <row r="4928" customFormat="1" x14ac:dyDescent="0.25"/>
    <row r="4929" customFormat="1" x14ac:dyDescent="0.25"/>
    <row r="4930" customFormat="1" x14ac:dyDescent="0.25"/>
    <row r="4931" customFormat="1" x14ac:dyDescent="0.25"/>
    <row r="4932" customFormat="1" x14ac:dyDescent="0.25"/>
    <row r="4933" customFormat="1" x14ac:dyDescent="0.25"/>
    <row r="4934" customFormat="1" x14ac:dyDescent="0.25"/>
    <row r="4935" customFormat="1" x14ac:dyDescent="0.25"/>
    <row r="4936" customFormat="1" x14ac:dyDescent="0.25"/>
    <row r="4937" customFormat="1" x14ac:dyDescent="0.25"/>
    <row r="4938" customFormat="1" x14ac:dyDescent="0.25"/>
    <row r="4939" customFormat="1" x14ac:dyDescent="0.25"/>
    <row r="4940" customFormat="1" x14ac:dyDescent="0.25"/>
    <row r="4941" customFormat="1" x14ac:dyDescent="0.25"/>
    <row r="4942" customFormat="1" x14ac:dyDescent="0.25"/>
    <row r="4943" customFormat="1" x14ac:dyDescent="0.25"/>
    <row r="4944" customFormat="1" x14ac:dyDescent="0.25"/>
    <row r="4945" customFormat="1" x14ac:dyDescent="0.25"/>
    <row r="4946" customFormat="1" x14ac:dyDescent="0.25"/>
    <row r="4947" customFormat="1" x14ac:dyDescent="0.25"/>
    <row r="4948" customFormat="1" x14ac:dyDescent="0.25"/>
    <row r="4949" customFormat="1" x14ac:dyDescent="0.25"/>
    <row r="4950" customFormat="1" x14ac:dyDescent="0.25"/>
    <row r="4951" customFormat="1" x14ac:dyDescent="0.25"/>
    <row r="4952" customFormat="1" x14ac:dyDescent="0.25"/>
    <row r="4953" customFormat="1" x14ac:dyDescent="0.25"/>
    <row r="4954" customFormat="1" x14ac:dyDescent="0.25"/>
    <row r="4955" customFormat="1" x14ac:dyDescent="0.25"/>
    <row r="4956" customFormat="1" x14ac:dyDescent="0.25"/>
    <row r="4957" customFormat="1" x14ac:dyDescent="0.25"/>
    <row r="4958" customFormat="1" x14ac:dyDescent="0.25"/>
    <row r="4959" customFormat="1" x14ac:dyDescent="0.25"/>
    <row r="4960" customFormat="1" x14ac:dyDescent="0.25"/>
    <row r="4961" customFormat="1" x14ac:dyDescent="0.25"/>
    <row r="4962" customFormat="1" x14ac:dyDescent="0.25"/>
    <row r="4963" customFormat="1" x14ac:dyDescent="0.25"/>
    <row r="4964" customFormat="1" x14ac:dyDescent="0.25"/>
    <row r="4965" customFormat="1" x14ac:dyDescent="0.25"/>
    <row r="4966" customFormat="1" x14ac:dyDescent="0.25"/>
    <row r="4967" customFormat="1" x14ac:dyDescent="0.25"/>
    <row r="4968" customFormat="1" x14ac:dyDescent="0.25"/>
    <row r="4969" customFormat="1" x14ac:dyDescent="0.25"/>
    <row r="4970" customFormat="1" x14ac:dyDescent="0.25"/>
    <row r="4971" customFormat="1" x14ac:dyDescent="0.25"/>
    <row r="4972" customFormat="1" x14ac:dyDescent="0.25"/>
    <row r="4973" customFormat="1" x14ac:dyDescent="0.25"/>
    <row r="4974" customFormat="1" x14ac:dyDescent="0.25"/>
    <row r="4975" customFormat="1" x14ac:dyDescent="0.25"/>
    <row r="4976" customFormat="1" x14ac:dyDescent="0.25"/>
    <row r="4977" customFormat="1" x14ac:dyDescent="0.25"/>
    <row r="4978" customFormat="1" x14ac:dyDescent="0.25"/>
    <row r="4979" customFormat="1" x14ac:dyDescent="0.25"/>
    <row r="4980" customFormat="1" x14ac:dyDescent="0.25"/>
    <row r="4981" customFormat="1" x14ac:dyDescent="0.25"/>
    <row r="4982" customFormat="1" x14ac:dyDescent="0.25"/>
    <row r="4983" customFormat="1" x14ac:dyDescent="0.25"/>
    <row r="4984" customFormat="1" x14ac:dyDescent="0.25"/>
    <row r="4985" customFormat="1" x14ac:dyDescent="0.25"/>
    <row r="4986" customFormat="1" x14ac:dyDescent="0.25"/>
    <row r="4987" customFormat="1" x14ac:dyDescent="0.25"/>
    <row r="4988" customFormat="1" x14ac:dyDescent="0.25"/>
    <row r="4989" customFormat="1" x14ac:dyDescent="0.25"/>
    <row r="4990" customFormat="1" x14ac:dyDescent="0.25"/>
    <row r="4991" customFormat="1" x14ac:dyDescent="0.25"/>
    <row r="4992" customFormat="1" x14ac:dyDescent="0.25"/>
    <row r="4993" customFormat="1" x14ac:dyDescent="0.25"/>
    <row r="4994" customFormat="1" x14ac:dyDescent="0.25"/>
    <row r="4995" customFormat="1" x14ac:dyDescent="0.25"/>
    <row r="4996" customFormat="1" x14ac:dyDescent="0.25"/>
    <row r="4997" customFormat="1" x14ac:dyDescent="0.25"/>
    <row r="4998" customFormat="1" x14ac:dyDescent="0.25"/>
    <row r="4999" customFormat="1" x14ac:dyDescent="0.25"/>
    <row r="5000" customFormat="1" x14ac:dyDescent="0.25"/>
    <row r="5001" customFormat="1" x14ac:dyDescent="0.25"/>
    <row r="5002" customFormat="1" x14ac:dyDescent="0.25"/>
    <row r="5003" customFormat="1" x14ac:dyDescent="0.25"/>
    <row r="5004" customFormat="1" x14ac:dyDescent="0.25"/>
    <row r="5005" customFormat="1" x14ac:dyDescent="0.25"/>
    <row r="5006" customFormat="1" x14ac:dyDescent="0.25"/>
    <row r="5007" customFormat="1" x14ac:dyDescent="0.25"/>
    <row r="5008" customFormat="1" x14ac:dyDescent="0.25"/>
    <row r="5009" customFormat="1" x14ac:dyDescent="0.25"/>
    <row r="5010" customFormat="1" x14ac:dyDescent="0.25"/>
    <row r="5011" customFormat="1" x14ac:dyDescent="0.25"/>
    <row r="5012" customFormat="1" x14ac:dyDescent="0.25"/>
    <row r="5013" customFormat="1" x14ac:dyDescent="0.25"/>
    <row r="5014" customFormat="1" x14ac:dyDescent="0.25"/>
    <row r="5015" customFormat="1" x14ac:dyDescent="0.25"/>
    <row r="5016" customFormat="1" x14ac:dyDescent="0.25"/>
    <row r="5017" customFormat="1" x14ac:dyDescent="0.25"/>
    <row r="5018" customFormat="1" x14ac:dyDescent="0.25"/>
    <row r="5019" customFormat="1" x14ac:dyDescent="0.25"/>
    <row r="5020" customFormat="1" x14ac:dyDescent="0.25"/>
    <row r="5021" customFormat="1" x14ac:dyDescent="0.25"/>
    <row r="5022" customFormat="1" x14ac:dyDescent="0.25"/>
    <row r="5023" customFormat="1" x14ac:dyDescent="0.25"/>
    <row r="5024" customFormat="1" x14ac:dyDescent="0.25"/>
    <row r="5025" customFormat="1" x14ac:dyDescent="0.25"/>
    <row r="5026" customFormat="1" x14ac:dyDescent="0.25"/>
    <row r="5027" customFormat="1" x14ac:dyDescent="0.25"/>
    <row r="5028" customFormat="1" x14ac:dyDescent="0.25"/>
    <row r="5029" customFormat="1" x14ac:dyDescent="0.25"/>
    <row r="5030" customFormat="1" x14ac:dyDescent="0.25"/>
    <row r="5031" customFormat="1" x14ac:dyDescent="0.25"/>
    <row r="5032" customFormat="1" x14ac:dyDescent="0.25"/>
    <row r="5033" customFormat="1" x14ac:dyDescent="0.25"/>
    <row r="5034" customFormat="1" x14ac:dyDescent="0.25"/>
    <row r="5035" customFormat="1" x14ac:dyDescent="0.25"/>
    <row r="5036" customFormat="1" x14ac:dyDescent="0.25"/>
    <row r="5037" customFormat="1" x14ac:dyDescent="0.25"/>
    <row r="5038" customFormat="1" x14ac:dyDescent="0.25"/>
    <row r="5039" customFormat="1" x14ac:dyDescent="0.25"/>
    <row r="5040" customFormat="1" x14ac:dyDescent="0.25"/>
    <row r="5041" customFormat="1" x14ac:dyDescent="0.25"/>
    <row r="5042" customFormat="1" x14ac:dyDescent="0.25"/>
    <row r="5043" customFormat="1" x14ac:dyDescent="0.25"/>
    <row r="5044" customFormat="1" x14ac:dyDescent="0.25"/>
    <row r="5045" customFormat="1" x14ac:dyDescent="0.25"/>
    <row r="5046" customFormat="1" x14ac:dyDescent="0.25"/>
    <row r="5047" customFormat="1" x14ac:dyDescent="0.25"/>
    <row r="5048" customFormat="1" x14ac:dyDescent="0.25"/>
    <row r="5049" customFormat="1" x14ac:dyDescent="0.25"/>
    <row r="5050" customFormat="1" x14ac:dyDescent="0.25"/>
    <row r="5051" customFormat="1" x14ac:dyDescent="0.25"/>
    <row r="5052" customFormat="1" x14ac:dyDescent="0.25"/>
    <row r="5053" customFormat="1" x14ac:dyDescent="0.25"/>
    <row r="5054" customFormat="1" x14ac:dyDescent="0.25"/>
    <row r="5055" customFormat="1" x14ac:dyDescent="0.25"/>
    <row r="5056" customFormat="1" x14ac:dyDescent="0.25"/>
    <row r="5057" customFormat="1" x14ac:dyDescent="0.25"/>
    <row r="5058" customFormat="1" x14ac:dyDescent="0.25"/>
    <row r="5059" customFormat="1" x14ac:dyDescent="0.25"/>
    <row r="5060" customFormat="1" x14ac:dyDescent="0.25"/>
    <row r="5061" customFormat="1" x14ac:dyDescent="0.25"/>
    <row r="5062" customFormat="1" x14ac:dyDescent="0.25"/>
    <row r="5063" customFormat="1" x14ac:dyDescent="0.25"/>
    <row r="5064" customFormat="1" x14ac:dyDescent="0.25"/>
    <row r="5065" customFormat="1" x14ac:dyDescent="0.25"/>
    <row r="5066" customFormat="1" x14ac:dyDescent="0.25"/>
    <row r="5067" customFormat="1" x14ac:dyDescent="0.25"/>
    <row r="5068" customFormat="1" x14ac:dyDescent="0.25"/>
    <row r="5069" customFormat="1" x14ac:dyDescent="0.25"/>
    <row r="5070" customFormat="1" x14ac:dyDescent="0.25"/>
    <row r="5071" customFormat="1" x14ac:dyDescent="0.25"/>
    <row r="5072" customFormat="1" x14ac:dyDescent="0.25"/>
    <row r="5073" customFormat="1" x14ac:dyDescent="0.25"/>
    <row r="5074" customFormat="1" x14ac:dyDescent="0.25"/>
    <row r="5075" customFormat="1" x14ac:dyDescent="0.25"/>
    <row r="5076" customFormat="1" x14ac:dyDescent="0.25"/>
    <row r="5077" customFormat="1" x14ac:dyDescent="0.25"/>
    <row r="5078" customFormat="1" x14ac:dyDescent="0.25"/>
    <row r="5079" customFormat="1" x14ac:dyDescent="0.25"/>
    <row r="5080" customFormat="1" x14ac:dyDescent="0.25"/>
    <row r="5081" customFormat="1" x14ac:dyDescent="0.25"/>
    <row r="5082" customFormat="1" x14ac:dyDescent="0.25"/>
    <row r="5083" customFormat="1" x14ac:dyDescent="0.25"/>
    <row r="5084" customFormat="1" x14ac:dyDescent="0.25"/>
    <row r="5085" customFormat="1" x14ac:dyDescent="0.25"/>
    <row r="5086" customFormat="1" x14ac:dyDescent="0.25"/>
    <row r="5087" customFormat="1" x14ac:dyDescent="0.25"/>
    <row r="5088" customFormat="1" x14ac:dyDescent="0.25"/>
    <row r="5089" customFormat="1" x14ac:dyDescent="0.25"/>
    <row r="5090" customFormat="1" x14ac:dyDescent="0.25"/>
    <row r="5091" customFormat="1" x14ac:dyDescent="0.25"/>
    <row r="5092" customFormat="1" x14ac:dyDescent="0.25"/>
    <row r="5093" customFormat="1" x14ac:dyDescent="0.25"/>
    <row r="5094" customFormat="1" x14ac:dyDescent="0.25"/>
    <row r="5095" customFormat="1" x14ac:dyDescent="0.25"/>
    <row r="5096" customFormat="1" x14ac:dyDescent="0.25"/>
    <row r="5097" customFormat="1" x14ac:dyDescent="0.25"/>
    <row r="5098" customFormat="1" x14ac:dyDescent="0.25"/>
    <row r="5099" customFormat="1" x14ac:dyDescent="0.25"/>
    <row r="5100" customFormat="1" x14ac:dyDescent="0.25"/>
    <row r="5101" customFormat="1" x14ac:dyDescent="0.25"/>
    <row r="5102" customFormat="1" x14ac:dyDescent="0.25"/>
    <row r="5103" customFormat="1" x14ac:dyDescent="0.25"/>
    <row r="5104" customFormat="1" x14ac:dyDescent="0.25"/>
    <row r="5105" customFormat="1" x14ac:dyDescent="0.25"/>
    <row r="5106" customFormat="1" x14ac:dyDescent="0.25"/>
    <row r="5107" customFormat="1" x14ac:dyDescent="0.25"/>
    <row r="5108" customFormat="1" x14ac:dyDescent="0.25"/>
    <row r="5109" customFormat="1" x14ac:dyDescent="0.25"/>
    <row r="5110" customFormat="1" x14ac:dyDescent="0.25"/>
    <row r="5111" customFormat="1" x14ac:dyDescent="0.25"/>
    <row r="5112" customFormat="1" x14ac:dyDescent="0.25"/>
    <row r="5113" customFormat="1" x14ac:dyDescent="0.25"/>
    <row r="5114" customFormat="1" x14ac:dyDescent="0.25"/>
    <row r="5115" customFormat="1" x14ac:dyDescent="0.25"/>
    <row r="5116" customFormat="1" x14ac:dyDescent="0.25"/>
    <row r="5117" customFormat="1" x14ac:dyDescent="0.25"/>
    <row r="5118" customFormat="1" x14ac:dyDescent="0.25"/>
    <row r="5119" customFormat="1" x14ac:dyDescent="0.25"/>
    <row r="5120" customFormat="1" x14ac:dyDescent="0.25"/>
    <row r="5121" customFormat="1" x14ac:dyDescent="0.25"/>
    <row r="5122" customFormat="1" x14ac:dyDescent="0.25"/>
    <row r="5123" customFormat="1" x14ac:dyDescent="0.25"/>
    <row r="5124" customFormat="1" x14ac:dyDescent="0.25"/>
    <row r="5125" customFormat="1" x14ac:dyDescent="0.25"/>
    <row r="5126" customFormat="1" x14ac:dyDescent="0.25"/>
    <row r="5127" customFormat="1" x14ac:dyDescent="0.25"/>
    <row r="5128" customFormat="1" x14ac:dyDescent="0.25"/>
    <row r="5129" customFormat="1" x14ac:dyDescent="0.25"/>
    <row r="5130" customFormat="1" x14ac:dyDescent="0.25"/>
    <row r="5131" customFormat="1" x14ac:dyDescent="0.25"/>
    <row r="5132" customFormat="1" x14ac:dyDescent="0.25"/>
    <row r="5133" customFormat="1" x14ac:dyDescent="0.25"/>
    <row r="5134" customFormat="1" x14ac:dyDescent="0.25"/>
    <row r="5135" customFormat="1" x14ac:dyDescent="0.25"/>
    <row r="5136" customFormat="1" x14ac:dyDescent="0.25"/>
    <row r="5137" customFormat="1" x14ac:dyDescent="0.25"/>
    <row r="5138" customFormat="1" x14ac:dyDescent="0.25"/>
    <row r="5139" customFormat="1" x14ac:dyDescent="0.25"/>
    <row r="5140" customFormat="1" x14ac:dyDescent="0.25"/>
    <row r="5141" customFormat="1" x14ac:dyDescent="0.25"/>
    <row r="5142" customFormat="1" x14ac:dyDescent="0.25"/>
    <row r="5143" customFormat="1" x14ac:dyDescent="0.25"/>
    <row r="5144" customFormat="1" x14ac:dyDescent="0.25"/>
    <row r="5145" customFormat="1" x14ac:dyDescent="0.25"/>
    <row r="5146" customFormat="1" x14ac:dyDescent="0.25"/>
    <row r="5147" customFormat="1" x14ac:dyDescent="0.25"/>
    <row r="5148" customFormat="1" x14ac:dyDescent="0.25"/>
    <row r="5149" customFormat="1" x14ac:dyDescent="0.25"/>
    <row r="5150" customFormat="1" x14ac:dyDescent="0.25"/>
    <row r="5151" customFormat="1" x14ac:dyDescent="0.25"/>
    <row r="5152" customFormat="1" x14ac:dyDescent="0.25"/>
    <row r="5153" customFormat="1" x14ac:dyDescent="0.25"/>
    <row r="5154" customFormat="1" x14ac:dyDescent="0.25"/>
    <row r="5155" customFormat="1" x14ac:dyDescent="0.25"/>
    <row r="5156" customFormat="1" x14ac:dyDescent="0.25"/>
    <row r="5157" customFormat="1" x14ac:dyDescent="0.25"/>
    <row r="5158" customFormat="1" x14ac:dyDescent="0.25"/>
    <row r="5159" customFormat="1" x14ac:dyDescent="0.25"/>
    <row r="5160" customFormat="1" x14ac:dyDescent="0.25"/>
    <row r="5161" customFormat="1" x14ac:dyDescent="0.25"/>
    <row r="5162" customFormat="1" x14ac:dyDescent="0.25"/>
    <row r="5163" customFormat="1" x14ac:dyDescent="0.25"/>
    <row r="5164" customFormat="1" x14ac:dyDescent="0.25"/>
    <row r="5165" customFormat="1" x14ac:dyDescent="0.25"/>
    <row r="5166" customFormat="1" x14ac:dyDescent="0.25"/>
    <row r="5167" customFormat="1" x14ac:dyDescent="0.25"/>
    <row r="5168" customFormat="1" x14ac:dyDescent="0.25"/>
    <row r="5169" customFormat="1" x14ac:dyDescent="0.25"/>
    <row r="5170" customFormat="1" x14ac:dyDescent="0.25"/>
    <row r="5171" customFormat="1" x14ac:dyDescent="0.25"/>
    <row r="5172" customFormat="1" x14ac:dyDescent="0.25"/>
    <row r="5173" customFormat="1" x14ac:dyDescent="0.25"/>
    <row r="5174" customFormat="1" x14ac:dyDescent="0.25"/>
    <row r="5175" customFormat="1" x14ac:dyDescent="0.25"/>
    <row r="5176" customFormat="1" x14ac:dyDescent="0.25"/>
    <row r="5177" customFormat="1" x14ac:dyDescent="0.25"/>
    <row r="5178" customFormat="1" x14ac:dyDescent="0.25"/>
    <row r="5179" customFormat="1" x14ac:dyDescent="0.25"/>
    <row r="5180" customFormat="1" x14ac:dyDescent="0.25"/>
    <row r="5181" customFormat="1" x14ac:dyDescent="0.25"/>
    <row r="5182" customFormat="1" x14ac:dyDescent="0.25"/>
    <row r="5183" customFormat="1" x14ac:dyDescent="0.25"/>
    <row r="5184" customFormat="1" x14ac:dyDescent="0.25"/>
    <row r="5185" customFormat="1" x14ac:dyDescent="0.25"/>
    <row r="5186" customFormat="1" x14ac:dyDescent="0.25"/>
    <row r="5187" customFormat="1" x14ac:dyDescent="0.25"/>
    <row r="5188" customFormat="1" x14ac:dyDescent="0.25"/>
    <row r="5189" customFormat="1" x14ac:dyDescent="0.25"/>
    <row r="5190" customFormat="1" x14ac:dyDescent="0.25"/>
    <row r="5191" customFormat="1" x14ac:dyDescent="0.25"/>
    <row r="5192" customFormat="1" x14ac:dyDescent="0.25"/>
    <row r="5193" customFormat="1" x14ac:dyDescent="0.25"/>
    <row r="5194" customFormat="1" x14ac:dyDescent="0.25"/>
    <row r="5195" customFormat="1" x14ac:dyDescent="0.25"/>
    <row r="5196" customFormat="1" x14ac:dyDescent="0.25"/>
    <row r="5197" customFormat="1" x14ac:dyDescent="0.25"/>
    <row r="5198" customFormat="1" x14ac:dyDescent="0.25"/>
    <row r="5199" customFormat="1" x14ac:dyDescent="0.25"/>
    <row r="5200" customFormat="1" x14ac:dyDescent="0.25"/>
    <row r="5201" customFormat="1" x14ac:dyDescent="0.25"/>
    <row r="5202" customFormat="1" x14ac:dyDescent="0.25"/>
    <row r="5203" customFormat="1" x14ac:dyDescent="0.25"/>
    <row r="5204" customFormat="1" x14ac:dyDescent="0.25"/>
    <row r="5205" customFormat="1" x14ac:dyDescent="0.25"/>
    <row r="5206" customFormat="1" x14ac:dyDescent="0.25"/>
    <row r="5207" customFormat="1" x14ac:dyDescent="0.25"/>
    <row r="5208" customFormat="1" x14ac:dyDescent="0.25"/>
    <row r="5209" customFormat="1" x14ac:dyDescent="0.25"/>
    <row r="5210" customFormat="1" x14ac:dyDescent="0.25"/>
    <row r="5211" customFormat="1" x14ac:dyDescent="0.25"/>
    <row r="5212" customFormat="1" x14ac:dyDescent="0.25"/>
    <row r="5213" customFormat="1" x14ac:dyDescent="0.25"/>
    <row r="5214" customFormat="1" x14ac:dyDescent="0.25"/>
    <row r="5215" customFormat="1" x14ac:dyDescent="0.25"/>
    <row r="5216" customFormat="1" x14ac:dyDescent="0.25"/>
    <row r="5217" customFormat="1" x14ac:dyDescent="0.25"/>
    <row r="5218" customFormat="1" x14ac:dyDescent="0.25"/>
    <row r="5219" customFormat="1" x14ac:dyDescent="0.25"/>
    <row r="5220" customFormat="1" x14ac:dyDescent="0.25"/>
    <row r="5221" customFormat="1" x14ac:dyDescent="0.25"/>
    <row r="5222" customFormat="1" x14ac:dyDescent="0.25"/>
    <row r="5223" customFormat="1" x14ac:dyDescent="0.25"/>
    <row r="5224" customFormat="1" x14ac:dyDescent="0.25"/>
    <row r="5225" customFormat="1" x14ac:dyDescent="0.25"/>
    <row r="5226" customFormat="1" x14ac:dyDescent="0.25"/>
    <row r="5227" customFormat="1" x14ac:dyDescent="0.25"/>
    <row r="5228" customFormat="1" x14ac:dyDescent="0.25"/>
    <row r="5229" customFormat="1" x14ac:dyDescent="0.25"/>
    <row r="5230" customFormat="1" x14ac:dyDescent="0.25"/>
    <row r="5231" customFormat="1" x14ac:dyDescent="0.25"/>
    <row r="5232" customFormat="1" x14ac:dyDescent="0.25"/>
    <row r="5233" customFormat="1" x14ac:dyDescent="0.25"/>
    <row r="5234" customFormat="1" x14ac:dyDescent="0.25"/>
    <row r="5235" customFormat="1" x14ac:dyDescent="0.25"/>
    <row r="5236" customFormat="1" x14ac:dyDescent="0.25"/>
    <row r="5237" customFormat="1" x14ac:dyDescent="0.25"/>
    <row r="5238" customFormat="1" x14ac:dyDescent="0.25"/>
    <row r="5239" customFormat="1" x14ac:dyDescent="0.25"/>
    <row r="5240" customFormat="1" x14ac:dyDescent="0.25"/>
    <row r="5241" customFormat="1" x14ac:dyDescent="0.25"/>
    <row r="5242" customFormat="1" x14ac:dyDescent="0.25"/>
    <row r="5243" customFormat="1" x14ac:dyDescent="0.25"/>
    <row r="5244" customFormat="1" x14ac:dyDescent="0.25"/>
    <row r="5245" customFormat="1" x14ac:dyDescent="0.25"/>
    <row r="5246" customFormat="1" x14ac:dyDescent="0.25"/>
    <row r="5247" customFormat="1" x14ac:dyDescent="0.25"/>
    <row r="5248" customFormat="1" x14ac:dyDescent="0.25"/>
    <row r="5249" customFormat="1" x14ac:dyDescent="0.25"/>
    <row r="5250" customFormat="1" x14ac:dyDescent="0.25"/>
    <row r="5251" customFormat="1" x14ac:dyDescent="0.25"/>
    <row r="5252" customFormat="1" x14ac:dyDescent="0.25"/>
    <row r="5253" customFormat="1" x14ac:dyDescent="0.25"/>
    <row r="5254" customFormat="1" x14ac:dyDescent="0.25"/>
    <row r="5255" customFormat="1" x14ac:dyDescent="0.25"/>
    <row r="5256" customFormat="1" x14ac:dyDescent="0.25"/>
    <row r="5257" customFormat="1" x14ac:dyDescent="0.25"/>
    <row r="5258" customFormat="1" x14ac:dyDescent="0.25"/>
    <row r="5259" customFormat="1" x14ac:dyDescent="0.25"/>
    <row r="5260" customFormat="1" x14ac:dyDescent="0.25"/>
    <row r="5261" customFormat="1" x14ac:dyDescent="0.25"/>
    <row r="5262" customFormat="1" x14ac:dyDescent="0.25"/>
    <row r="5263" customFormat="1" x14ac:dyDescent="0.25"/>
    <row r="5264" customFormat="1" x14ac:dyDescent="0.25"/>
    <row r="5265" customFormat="1" x14ac:dyDescent="0.25"/>
    <row r="5266" customFormat="1" x14ac:dyDescent="0.25"/>
    <row r="5267" customFormat="1" x14ac:dyDescent="0.25"/>
    <row r="5268" customFormat="1" x14ac:dyDescent="0.25"/>
    <row r="5269" customFormat="1" x14ac:dyDescent="0.25"/>
    <row r="5270" customFormat="1" x14ac:dyDescent="0.25"/>
    <row r="5271" customFormat="1" x14ac:dyDescent="0.25"/>
    <row r="5272" customFormat="1" x14ac:dyDescent="0.25"/>
    <row r="5273" customFormat="1" x14ac:dyDescent="0.25"/>
    <row r="5274" customFormat="1" x14ac:dyDescent="0.25"/>
    <row r="5275" customFormat="1" x14ac:dyDescent="0.25"/>
    <row r="5276" customFormat="1" x14ac:dyDescent="0.25"/>
    <row r="5277" customFormat="1" x14ac:dyDescent="0.25"/>
    <row r="5278" customFormat="1" x14ac:dyDescent="0.25"/>
    <row r="5279" customFormat="1" x14ac:dyDescent="0.25"/>
    <row r="5280" customFormat="1" x14ac:dyDescent="0.25"/>
    <row r="5281" customFormat="1" x14ac:dyDescent="0.25"/>
    <row r="5282" customFormat="1" x14ac:dyDescent="0.25"/>
    <row r="5283" customFormat="1" x14ac:dyDescent="0.25"/>
    <row r="5284" customFormat="1" x14ac:dyDescent="0.25"/>
    <row r="5285" customFormat="1" x14ac:dyDescent="0.25"/>
    <row r="5286" customFormat="1" x14ac:dyDescent="0.25"/>
    <row r="5287" customFormat="1" x14ac:dyDescent="0.25"/>
    <row r="5288" customFormat="1" x14ac:dyDescent="0.25"/>
    <row r="5289" customFormat="1" x14ac:dyDescent="0.25"/>
    <row r="5290" customFormat="1" x14ac:dyDescent="0.25"/>
    <row r="5291" customFormat="1" x14ac:dyDescent="0.25"/>
    <row r="5292" customFormat="1" x14ac:dyDescent="0.25"/>
    <row r="5293" customFormat="1" x14ac:dyDescent="0.25"/>
    <row r="5294" customFormat="1" x14ac:dyDescent="0.25"/>
    <row r="5295" customFormat="1" x14ac:dyDescent="0.25"/>
    <row r="5296" customFormat="1" x14ac:dyDescent="0.25"/>
    <row r="5297" customFormat="1" x14ac:dyDescent="0.25"/>
    <row r="5298" customFormat="1" x14ac:dyDescent="0.25"/>
    <row r="5299" customFormat="1" x14ac:dyDescent="0.25"/>
    <row r="5300" customFormat="1" x14ac:dyDescent="0.25"/>
    <row r="5301" customFormat="1" x14ac:dyDescent="0.25"/>
    <row r="5302" customFormat="1" x14ac:dyDescent="0.25"/>
    <row r="5303" customFormat="1" x14ac:dyDescent="0.25"/>
    <row r="5304" customFormat="1" x14ac:dyDescent="0.25"/>
    <row r="5305" customFormat="1" x14ac:dyDescent="0.25"/>
    <row r="5306" customFormat="1" x14ac:dyDescent="0.25"/>
    <row r="5307" customFormat="1" x14ac:dyDescent="0.25"/>
    <row r="5308" customFormat="1" x14ac:dyDescent="0.25"/>
    <row r="5309" customFormat="1" x14ac:dyDescent="0.25"/>
    <row r="5310" customFormat="1" x14ac:dyDescent="0.25"/>
    <row r="5311" customFormat="1" x14ac:dyDescent="0.25"/>
    <row r="5312" customFormat="1" x14ac:dyDescent="0.25"/>
    <row r="5313" customFormat="1" x14ac:dyDescent="0.25"/>
    <row r="5314" customFormat="1" x14ac:dyDescent="0.25"/>
    <row r="5315" customFormat="1" x14ac:dyDescent="0.25"/>
    <row r="5316" customFormat="1" x14ac:dyDescent="0.25"/>
    <row r="5317" customFormat="1" x14ac:dyDescent="0.25"/>
    <row r="5318" customFormat="1" x14ac:dyDescent="0.25"/>
    <row r="5319" customFormat="1" x14ac:dyDescent="0.25"/>
    <row r="5320" customFormat="1" x14ac:dyDescent="0.25"/>
    <row r="5321" customFormat="1" x14ac:dyDescent="0.25"/>
    <row r="5322" customFormat="1" x14ac:dyDescent="0.25"/>
    <row r="5323" customFormat="1" x14ac:dyDescent="0.25"/>
    <row r="5324" customFormat="1" x14ac:dyDescent="0.25"/>
    <row r="5325" customFormat="1" x14ac:dyDescent="0.25"/>
    <row r="5326" customFormat="1" x14ac:dyDescent="0.25"/>
    <row r="5327" customFormat="1" x14ac:dyDescent="0.25"/>
    <row r="5328" customFormat="1" x14ac:dyDescent="0.25"/>
    <row r="5329" customFormat="1" x14ac:dyDescent="0.25"/>
    <row r="5330" customFormat="1" x14ac:dyDescent="0.25"/>
    <row r="5331" customFormat="1" x14ac:dyDescent="0.25"/>
    <row r="5332" customFormat="1" x14ac:dyDescent="0.25"/>
    <row r="5333" customFormat="1" x14ac:dyDescent="0.25"/>
    <row r="5334" customFormat="1" x14ac:dyDescent="0.25"/>
    <row r="5335" customFormat="1" x14ac:dyDescent="0.25"/>
    <row r="5336" customFormat="1" x14ac:dyDescent="0.25"/>
    <row r="5337" customFormat="1" x14ac:dyDescent="0.25"/>
    <row r="5338" customFormat="1" x14ac:dyDescent="0.25"/>
    <row r="5339" customFormat="1" x14ac:dyDescent="0.25"/>
    <row r="5340" customFormat="1" x14ac:dyDescent="0.25"/>
    <row r="5341" customFormat="1" x14ac:dyDescent="0.25"/>
    <row r="5342" customFormat="1" x14ac:dyDescent="0.25"/>
    <row r="5343" customFormat="1" x14ac:dyDescent="0.25"/>
    <row r="5344" customFormat="1" x14ac:dyDescent="0.25"/>
    <row r="5345" customFormat="1" x14ac:dyDescent="0.25"/>
    <row r="5346" customFormat="1" x14ac:dyDescent="0.25"/>
    <row r="5347" customFormat="1" x14ac:dyDescent="0.25"/>
    <row r="5348" customFormat="1" x14ac:dyDescent="0.25"/>
    <row r="5349" customFormat="1" x14ac:dyDescent="0.25"/>
    <row r="5350" customFormat="1" x14ac:dyDescent="0.25"/>
    <row r="5351" customFormat="1" x14ac:dyDescent="0.25"/>
    <row r="5352" customFormat="1" x14ac:dyDescent="0.25"/>
    <row r="5353" customFormat="1" x14ac:dyDescent="0.25"/>
    <row r="5354" customFormat="1" x14ac:dyDescent="0.25"/>
    <row r="5355" customFormat="1" x14ac:dyDescent="0.25"/>
    <row r="5356" customFormat="1" x14ac:dyDescent="0.25"/>
    <row r="5357" customFormat="1" x14ac:dyDescent="0.25"/>
    <row r="5358" customFormat="1" x14ac:dyDescent="0.25"/>
    <row r="5359" customFormat="1" x14ac:dyDescent="0.25"/>
    <row r="5360" customFormat="1" x14ac:dyDescent="0.25"/>
    <row r="5361" customFormat="1" x14ac:dyDescent="0.25"/>
    <row r="5362" customFormat="1" x14ac:dyDescent="0.25"/>
    <row r="5363" customFormat="1" x14ac:dyDescent="0.25"/>
    <row r="5364" customFormat="1" x14ac:dyDescent="0.25"/>
    <row r="5365" customFormat="1" x14ac:dyDescent="0.25"/>
    <row r="5366" customFormat="1" x14ac:dyDescent="0.25"/>
    <row r="5367" customFormat="1" x14ac:dyDescent="0.25"/>
    <row r="5368" customFormat="1" x14ac:dyDescent="0.25"/>
    <row r="5369" customFormat="1" x14ac:dyDescent="0.25"/>
    <row r="5370" customFormat="1" x14ac:dyDescent="0.25"/>
    <row r="5371" customFormat="1" x14ac:dyDescent="0.25"/>
    <row r="5372" customFormat="1" x14ac:dyDescent="0.25"/>
    <row r="5373" customFormat="1" x14ac:dyDescent="0.25"/>
    <row r="5374" customFormat="1" x14ac:dyDescent="0.25"/>
    <row r="5375" customFormat="1" x14ac:dyDescent="0.25"/>
    <row r="5376" customFormat="1" x14ac:dyDescent="0.25"/>
    <row r="5377" customFormat="1" x14ac:dyDescent="0.25"/>
    <row r="5378" customFormat="1" x14ac:dyDescent="0.25"/>
    <row r="5379" customFormat="1" x14ac:dyDescent="0.25"/>
    <row r="5380" customFormat="1" x14ac:dyDescent="0.25"/>
    <row r="5381" customFormat="1" x14ac:dyDescent="0.25"/>
    <row r="5382" customFormat="1" x14ac:dyDescent="0.25"/>
    <row r="5383" customFormat="1" x14ac:dyDescent="0.25"/>
    <row r="5384" customFormat="1" x14ac:dyDescent="0.25"/>
    <row r="5385" customFormat="1" x14ac:dyDescent="0.25"/>
    <row r="5386" customFormat="1" x14ac:dyDescent="0.25"/>
    <row r="5387" customFormat="1" x14ac:dyDescent="0.25"/>
    <row r="5388" customFormat="1" x14ac:dyDescent="0.25"/>
    <row r="5389" customFormat="1" x14ac:dyDescent="0.25"/>
    <row r="5390" customFormat="1" x14ac:dyDescent="0.25"/>
    <row r="5391" customFormat="1" x14ac:dyDescent="0.25"/>
    <row r="5392" customFormat="1" x14ac:dyDescent="0.25"/>
    <row r="5393" customFormat="1" x14ac:dyDescent="0.25"/>
    <row r="5394" customFormat="1" x14ac:dyDescent="0.25"/>
    <row r="5395" customFormat="1" x14ac:dyDescent="0.25"/>
    <row r="5396" customFormat="1" x14ac:dyDescent="0.25"/>
    <row r="5397" customFormat="1" x14ac:dyDescent="0.25"/>
    <row r="5398" customFormat="1" x14ac:dyDescent="0.25"/>
    <row r="5399" customFormat="1" x14ac:dyDescent="0.25"/>
    <row r="5400" customFormat="1" x14ac:dyDescent="0.25"/>
    <row r="5401" customFormat="1" x14ac:dyDescent="0.25"/>
    <row r="5402" customFormat="1" x14ac:dyDescent="0.25"/>
    <row r="5403" customFormat="1" x14ac:dyDescent="0.25"/>
    <row r="5404" customFormat="1" x14ac:dyDescent="0.25"/>
    <row r="5405" customFormat="1" x14ac:dyDescent="0.25"/>
    <row r="5406" customFormat="1" x14ac:dyDescent="0.25"/>
    <row r="5407" customFormat="1" x14ac:dyDescent="0.25"/>
    <row r="5408" customFormat="1" x14ac:dyDescent="0.25"/>
    <row r="5409" customFormat="1" x14ac:dyDescent="0.25"/>
    <row r="5410" customFormat="1" x14ac:dyDescent="0.25"/>
    <row r="5411" customFormat="1" x14ac:dyDescent="0.25"/>
    <row r="5412" customFormat="1" x14ac:dyDescent="0.25"/>
    <row r="5413" customFormat="1" x14ac:dyDescent="0.25"/>
    <row r="5414" customFormat="1" x14ac:dyDescent="0.25"/>
    <row r="5415" customFormat="1" x14ac:dyDescent="0.25"/>
    <row r="5416" customFormat="1" x14ac:dyDescent="0.25"/>
    <row r="5417" customFormat="1" x14ac:dyDescent="0.25"/>
    <row r="5418" customFormat="1" x14ac:dyDescent="0.25"/>
    <row r="5419" customFormat="1" x14ac:dyDescent="0.25"/>
    <row r="5420" customFormat="1" x14ac:dyDescent="0.25"/>
    <row r="5421" customFormat="1" x14ac:dyDescent="0.25"/>
    <row r="5422" customFormat="1" x14ac:dyDescent="0.25"/>
    <row r="5423" customFormat="1" x14ac:dyDescent="0.25"/>
    <row r="5424" customFormat="1" x14ac:dyDescent="0.25"/>
    <row r="5425" customFormat="1" x14ac:dyDescent="0.25"/>
    <row r="5426" customFormat="1" x14ac:dyDescent="0.25"/>
    <row r="5427" customFormat="1" x14ac:dyDescent="0.25"/>
    <row r="5428" customFormat="1" x14ac:dyDescent="0.25"/>
    <row r="5429" customFormat="1" x14ac:dyDescent="0.25"/>
    <row r="5430" customFormat="1" x14ac:dyDescent="0.25"/>
    <row r="5431" customFormat="1" x14ac:dyDescent="0.25"/>
    <row r="5432" customFormat="1" x14ac:dyDescent="0.25"/>
    <row r="5433" customFormat="1" x14ac:dyDescent="0.25"/>
    <row r="5434" customFormat="1" x14ac:dyDescent="0.25"/>
    <row r="5435" customFormat="1" x14ac:dyDescent="0.25"/>
    <row r="5436" customFormat="1" x14ac:dyDescent="0.25"/>
    <row r="5437" customFormat="1" x14ac:dyDescent="0.25"/>
    <row r="5438" customFormat="1" x14ac:dyDescent="0.25"/>
    <row r="5439" customFormat="1" x14ac:dyDescent="0.25"/>
    <row r="5440" customFormat="1" x14ac:dyDescent="0.25"/>
    <row r="5441" customFormat="1" x14ac:dyDescent="0.25"/>
    <row r="5442" customFormat="1" x14ac:dyDescent="0.25"/>
    <row r="5443" customFormat="1" x14ac:dyDescent="0.25"/>
    <row r="5444" customFormat="1" x14ac:dyDescent="0.25"/>
    <row r="5445" customFormat="1" x14ac:dyDescent="0.25"/>
    <row r="5446" customFormat="1" x14ac:dyDescent="0.25"/>
    <row r="5447" customFormat="1" x14ac:dyDescent="0.25"/>
    <row r="5448" customFormat="1" x14ac:dyDescent="0.25"/>
    <row r="5449" customFormat="1" x14ac:dyDescent="0.25"/>
    <row r="5450" customFormat="1" x14ac:dyDescent="0.25"/>
    <row r="5451" customFormat="1" x14ac:dyDescent="0.25"/>
    <row r="5452" customFormat="1" x14ac:dyDescent="0.25"/>
    <row r="5453" customFormat="1" x14ac:dyDescent="0.25"/>
    <row r="5454" customFormat="1" x14ac:dyDescent="0.25"/>
    <row r="5455" customFormat="1" x14ac:dyDescent="0.25"/>
    <row r="5456" customFormat="1" x14ac:dyDescent="0.25"/>
    <row r="5457" customFormat="1" x14ac:dyDescent="0.25"/>
    <row r="5458" customFormat="1" x14ac:dyDescent="0.25"/>
    <row r="5459" customFormat="1" x14ac:dyDescent="0.25"/>
    <row r="5460" customFormat="1" x14ac:dyDescent="0.25"/>
    <row r="5461" customFormat="1" x14ac:dyDescent="0.25"/>
    <row r="5462" customFormat="1" x14ac:dyDescent="0.25"/>
    <row r="5463" customFormat="1" x14ac:dyDescent="0.25"/>
    <row r="5464" customFormat="1" x14ac:dyDescent="0.25"/>
    <row r="5465" customFormat="1" x14ac:dyDescent="0.25"/>
    <row r="5466" customFormat="1" x14ac:dyDescent="0.25"/>
    <row r="5467" customFormat="1" x14ac:dyDescent="0.25"/>
    <row r="5468" customFormat="1" x14ac:dyDescent="0.25"/>
    <row r="5469" customFormat="1" x14ac:dyDescent="0.25"/>
    <row r="5470" customFormat="1" x14ac:dyDescent="0.25"/>
    <row r="5471" customFormat="1" x14ac:dyDescent="0.25"/>
    <row r="5472" customFormat="1" x14ac:dyDescent="0.25"/>
    <row r="5473" customFormat="1" x14ac:dyDescent="0.25"/>
    <row r="5474" customFormat="1" x14ac:dyDescent="0.25"/>
    <row r="5475" customFormat="1" x14ac:dyDescent="0.25"/>
    <row r="5476" customFormat="1" x14ac:dyDescent="0.25"/>
    <row r="5477" customFormat="1" x14ac:dyDescent="0.25"/>
    <row r="5478" customFormat="1" x14ac:dyDescent="0.25"/>
    <row r="5479" customFormat="1" x14ac:dyDescent="0.25"/>
    <row r="5480" customFormat="1" x14ac:dyDescent="0.25"/>
    <row r="5481" customFormat="1" x14ac:dyDescent="0.25"/>
    <row r="5482" customFormat="1" x14ac:dyDescent="0.25"/>
    <row r="5483" customFormat="1" x14ac:dyDescent="0.25"/>
    <row r="5484" customFormat="1" x14ac:dyDescent="0.25"/>
    <row r="5485" customFormat="1" x14ac:dyDescent="0.25"/>
    <row r="5486" customFormat="1" x14ac:dyDescent="0.25"/>
    <row r="5487" customFormat="1" x14ac:dyDescent="0.25"/>
    <row r="5488" customFormat="1" x14ac:dyDescent="0.25"/>
    <row r="5489" customFormat="1" x14ac:dyDescent="0.25"/>
    <row r="5490" customFormat="1" x14ac:dyDescent="0.25"/>
    <row r="5491" customFormat="1" x14ac:dyDescent="0.25"/>
    <row r="5492" customFormat="1" x14ac:dyDescent="0.25"/>
    <row r="5493" customFormat="1" x14ac:dyDescent="0.25"/>
    <row r="5494" customFormat="1" x14ac:dyDescent="0.25"/>
    <row r="5495" customFormat="1" x14ac:dyDescent="0.25"/>
    <row r="5496" customFormat="1" x14ac:dyDescent="0.25"/>
    <row r="5497" customFormat="1" x14ac:dyDescent="0.25"/>
    <row r="5498" customFormat="1" x14ac:dyDescent="0.25"/>
    <row r="5499" customFormat="1" x14ac:dyDescent="0.25"/>
    <row r="5500" customFormat="1" x14ac:dyDescent="0.25"/>
    <row r="5501" customFormat="1" x14ac:dyDescent="0.25"/>
    <row r="5502" customFormat="1" x14ac:dyDescent="0.25"/>
    <row r="5503" customFormat="1" x14ac:dyDescent="0.25"/>
    <row r="5504" customFormat="1" x14ac:dyDescent="0.25"/>
    <row r="5505" customFormat="1" x14ac:dyDescent="0.25"/>
    <row r="5506" customFormat="1" x14ac:dyDescent="0.25"/>
    <row r="5507" customFormat="1" x14ac:dyDescent="0.25"/>
    <row r="5508" customFormat="1" x14ac:dyDescent="0.25"/>
    <row r="5509" customFormat="1" x14ac:dyDescent="0.25"/>
    <row r="5510" customFormat="1" x14ac:dyDescent="0.25"/>
    <row r="5511" customFormat="1" x14ac:dyDescent="0.25"/>
    <row r="5512" customFormat="1" x14ac:dyDescent="0.25"/>
    <row r="5513" customFormat="1" x14ac:dyDescent="0.25"/>
    <row r="5514" customFormat="1" x14ac:dyDescent="0.25"/>
    <row r="5515" customFormat="1" x14ac:dyDescent="0.25"/>
    <row r="5516" customFormat="1" x14ac:dyDescent="0.25"/>
    <row r="5517" customFormat="1" x14ac:dyDescent="0.25"/>
    <row r="5518" customFormat="1" x14ac:dyDescent="0.25"/>
    <row r="5519" customFormat="1" x14ac:dyDescent="0.25"/>
    <row r="5520" customFormat="1" x14ac:dyDescent="0.25"/>
    <row r="5521" customFormat="1" x14ac:dyDescent="0.25"/>
    <row r="5522" customFormat="1" x14ac:dyDescent="0.25"/>
    <row r="5523" customFormat="1" x14ac:dyDescent="0.25"/>
    <row r="5524" customFormat="1" x14ac:dyDescent="0.25"/>
    <row r="5525" customFormat="1" x14ac:dyDescent="0.25"/>
    <row r="5526" customFormat="1" x14ac:dyDescent="0.25"/>
    <row r="5527" customFormat="1" x14ac:dyDescent="0.25"/>
    <row r="5528" customFormat="1" x14ac:dyDescent="0.25"/>
    <row r="5529" customFormat="1" x14ac:dyDescent="0.25"/>
    <row r="5530" customFormat="1" x14ac:dyDescent="0.25"/>
    <row r="5531" customFormat="1" x14ac:dyDescent="0.25"/>
    <row r="5532" customFormat="1" x14ac:dyDescent="0.25"/>
    <row r="5533" customFormat="1" x14ac:dyDescent="0.25"/>
    <row r="5534" customFormat="1" x14ac:dyDescent="0.25"/>
    <row r="5535" customFormat="1" x14ac:dyDescent="0.25"/>
    <row r="5536" customFormat="1" x14ac:dyDescent="0.25"/>
    <row r="5537" customFormat="1" x14ac:dyDescent="0.25"/>
    <row r="5538" customFormat="1" x14ac:dyDescent="0.25"/>
    <row r="5539" customFormat="1" x14ac:dyDescent="0.25"/>
    <row r="5540" customFormat="1" x14ac:dyDescent="0.25"/>
    <row r="5541" customFormat="1" x14ac:dyDescent="0.25"/>
    <row r="5542" customFormat="1" x14ac:dyDescent="0.25"/>
    <row r="5543" customFormat="1" x14ac:dyDescent="0.25"/>
    <row r="5544" customFormat="1" x14ac:dyDescent="0.25"/>
    <row r="5545" customFormat="1" x14ac:dyDescent="0.25"/>
    <row r="5546" customFormat="1" x14ac:dyDescent="0.25"/>
    <row r="5547" customFormat="1" x14ac:dyDescent="0.25"/>
    <row r="5548" customFormat="1" x14ac:dyDescent="0.25"/>
    <row r="5549" customFormat="1" x14ac:dyDescent="0.25"/>
    <row r="5550" customFormat="1" x14ac:dyDescent="0.25"/>
    <row r="5551" customFormat="1" x14ac:dyDescent="0.25"/>
    <row r="5552" customFormat="1" x14ac:dyDescent="0.25"/>
    <row r="5553" customFormat="1" x14ac:dyDescent="0.25"/>
    <row r="5554" customFormat="1" x14ac:dyDescent="0.25"/>
    <row r="5555" customFormat="1" x14ac:dyDescent="0.25"/>
    <row r="5556" customFormat="1" x14ac:dyDescent="0.25"/>
    <row r="5557" customFormat="1" x14ac:dyDescent="0.25"/>
    <row r="5558" customFormat="1" x14ac:dyDescent="0.25"/>
    <row r="5559" customFormat="1" x14ac:dyDescent="0.25"/>
    <row r="5560" customFormat="1" x14ac:dyDescent="0.25"/>
    <row r="5561" customFormat="1" x14ac:dyDescent="0.25"/>
    <row r="5562" customFormat="1" x14ac:dyDescent="0.25"/>
    <row r="5563" customFormat="1" x14ac:dyDescent="0.25"/>
    <row r="5564" customFormat="1" x14ac:dyDescent="0.25"/>
    <row r="5565" customFormat="1" x14ac:dyDescent="0.25"/>
    <row r="5566" customFormat="1" x14ac:dyDescent="0.25"/>
    <row r="5567" customFormat="1" x14ac:dyDescent="0.25"/>
    <row r="5568" customFormat="1" x14ac:dyDescent="0.25"/>
    <row r="5569" customFormat="1" x14ac:dyDescent="0.25"/>
    <row r="5570" customFormat="1" x14ac:dyDescent="0.25"/>
    <row r="5571" customFormat="1" x14ac:dyDescent="0.25"/>
    <row r="5572" customFormat="1" x14ac:dyDescent="0.25"/>
    <row r="5573" customFormat="1" x14ac:dyDescent="0.25"/>
    <row r="5574" customFormat="1" x14ac:dyDescent="0.25"/>
    <row r="5575" customFormat="1" x14ac:dyDescent="0.25"/>
    <row r="5576" customFormat="1" x14ac:dyDescent="0.25"/>
    <row r="5577" customFormat="1" x14ac:dyDescent="0.25"/>
    <row r="5578" customFormat="1" x14ac:dyDescent="0.25"/>
    <row r="5579" customFormat="1" x14ac:dyDescent="0.25"/>
    <row r="5580" customFormat="1" x14ac:dyDescent="0.25"/>
    <row r="5581" customFormat="1" x14ac:dyDescent="0.25"/>
    <row r="5582" customFormat="1" x14ac:dyDescent="0.25"/>
    <row r="5583" customFormat="1" x14ac:dyDescent="0.25"/>
    <row r="5584" customFormat="1" x14ac:dyDescent="0.25"/>
    <row r="5585" customFormat="1" x14ac:dyDescent="0.25"/>
    <row r="5586" customFormat="1" x14ac:dyDescent="0.25"/>
    <row r="5587" customFormat="1" x14ac:dyDescent="0.25"/>
    <row r="5588" customFormat="1" x14ac:dyDescent="0.25"/>
    <row r="5589" customFormat="1" x14ac:dyDescent="0.25"/>
    <row r="5590" customFormat="1" x14ac:dyDescent="0.25"/>
    <row r="5591" customFormat="1" x14ac:dyDescent="0.25"/>
    <row r="5592" customFormat="1" x14ac:dyDescent="0.25"/>
    <row r="5593" customFormat="1" x14ac:dyDescent="0.25"/>
    <row r="5594" customFormat="1" x14ac:dyDescent="0.25"/>
    <row r="5595" customFormat="1" x14ac:dyDescent="0.25"/>
    <row r="5596" customFormat="1" x14ac:dyDescent="0.25"/>
    <row r="5597" customFormat="1" x14ac:dyDescent="0.25"/>
    <row r="5598" customFormat="1" x14ac:dyDescent="0.25"/>
    <row r="5599" customFormat="1" x14ac:dyDescent="0.25"/>
    <row r="5600" customFormat="1" x14ac:dyDescent="0.25"/>
    <row r="5601" customFormat="1" x14ac:dyDescent="0.25"/>
    <row r="5602" customFormat="1" x14ac:dyDescent="0.25"/>
    <row r="5603" customFormat="1" x14ac:dyDescent="0.25"/>
    <row r="5604" customFormat="1" x14ac:dyDescent="0.25"/>
    <row r="5605" customFormat="1" x14ac:dyDescent="0.25"/>
    <row r="5606" customFormat="1" x14ac:dyDescent="0.25"/>
    <row r="5607" customFormat="1" x14ac:dyDescent="0.25"/>
    <row r="5608" customFormat="1" x14ac:dyDescent="0.25"/>
    <row r="5609" customFormat="1" x14ac:dyDescent="0.25"/>
    <row r="5610" customFormat="1" x14ac:dyDescent="0.25"/>
    <row r="5611" customFormat="1" x14ac:dyDescent="0.25"/>
    <row r="5612" customFormat="1" x14ac:dyDescent="0.25"/>
    <row r="5613" customFormat="1" x14ac:dyDescent="0.25"/>
    <row r="5614" customFormat="1" x14ac:dyDescent="0.25"/>
    <row r="5615" customFormat="1" x14ac:dyDescent="0.25"/>
    <row r="5616" customFormat="1" x14ac:dyDescent="0.25"/>
    <row r="5617" customFormat="1" x14ac:dyDescent="0.25"/>
    <row r="5618" customFormat="1" x14ac:dyDescent="0.25"/>
    <row r="5619" customFormat="1" x14ac:dyDescent="0.25"/>
    <row r="5620" customFormat="1" x14ac:dyDescent="0.25"/>
    <row r="5621" customFormat="1" x14ac:dyDescent="0.25"/>
    <row r="5622" customFormat="1" x14ac:dyDescent="0.25"/>
    <row r="5623" customFormat="1" x14ac:dyDescent="0.25"/>
    <row r="5624" customFormat="1" x14ac:dyDescent="0.25"/>
    <row r="5625" customFormat="1" x14ac:dyDescent="0.25"/>
    <row r="5626" customFormat="1" x14ac:dyDescent="0.25"/>
    <row r="5627" customFormat="1" x14ac:dyDescent="0.25"/>
    <row r="5628" customFormat="1" x14ac:dyDescent="0.25"/>
    <row r="5629" customFormat="1" x14ac:dyDescent="0.25"/>
    <row r="5630" customFormat="1" x14ac:dyDescent="0.25"/>
    <row r="5631" customFormat="1" x14ac:dyDescent="0.25"/>
    <row r="5632" customFormat="1" x14ac:dyDescent="0.25"/>
    <row r="5633" customFormat="1" x14ac:dyDescent="0.25"/>
    <row r="5634" customFormat="1" x14ac:dyDescent="0.25"/>
    <row r="5635" customFormat="1" x14ac:dyDescent="0.25"/>
    <row r="5636" customFormat="1" x14ac:dyDescent="0.25"/>
    <row r="5637" customFormat="1" x14ac:dyDescent="0.25"/>
    <row r="5638" customFormat="1" x14ac:dyDescent="0.25"/>
    <row r="5639" customFormat="1" x14ac:dyDescent="0.25"/>
    <row r="5640" customFormat="1" x14ac:dyDescent="0.25"/>
    <row r="5641" customFormat="1" x14ac:dyDescent="0.25"/>
    <row r="5642" customFormat="1" x14ac:dyDescent="0.25"/>
    <row r="5643" customFormat="1" x14ac:dyDescent="0.25"/>
    <row r="5644" customFormat="1" x14ac:dyDescent="0.25"/>
    <row r="5645" customFormat="1" x14ac:dyDescent="0.25"/>
    <row r="5646" customFormat="1" x14ac:dyDescent="0.25"/>
    <row r="5647" customFormat="1" x14ac:dyDescent="0.25"/>
    <row r="5648" customFormat="1" x14ac:dyDescent="0.25"/>
    <row r="5649" customFormat="1" x14ac:dyDescent="0.25"/>
    <row r="5650" customFormat="1" x14ac:dyDescent="0.25"/>
    <row r="5651" customFormat="1" x14ac:dyDescent="0.25"/>
    <row r="5652" customFormat="1" x14ac:dyDescent="0.25"/>
    <row r="5653" customFormat="1" x14ac:dyDescent="0.25"/>
    <row r="5654" customFormat="1" x14ac:dyDescent="0.25"/>
    <row r="5655" customFormat="1" x14ac:dyDescent="0.25"/>
    <row r="5656" customFormat="1" x14ac:dyDescent="0.25"/>
    <row r="5657" customFormat="1" x14ac:dyDescent="0.25"/>
    <row r="5658" customFormat="1" x14ac:dyDescent="0.25"/>
    <row r="5659" customFormat="1" x14ac:dyDescent="0.25"/>
    <row r="5660" customFormat="1" x14ac:dyDescent="0.25"/>
    <row r="5661" customFormat="1" x14ac:dyDescent="0.25"/>
    <row r="5662" customFormat="1" x14ac:dyDescent="0.25"/>
    <row r="5663" customFormat="1" x14ac:dyDescent="0.25"/>
    <row r="5664" customFormat="1" x14ac:dyDescent="0.25"/>
    <row r="5665" customFormat="1" x14ac:dyDescent="0.25"/>
    <row r="5666" customFormat="1" x14ac:dyDescent="0.25"/>
    <row r="5667" customFormat="1" x14ac:dyDescent="0.25"/>
    <row r="5668" customFormat="1" x14ac:dyDescent="0.25"/>
    <row r="5669" customFormat="1" x14ac:dyDescent="0.25"/>
    <row r="5670" customFormat="1" x14ac:dyDescent="0.25"/>
    <row r="5671" customFormat="1" x14ac:dyDescent="0.25"/>
    <row r="5672" customFormat="1" x14ac:dyDescent="0.25"/>
    <row r="5673" customFormat="1" x14ac:dyDescent="0.25"/>
    <row r="5674" customFormat="1" x14ac:dyDescent="0.25"/>
    <row r="5675" customFormat="1" x14ac:dyDescent="0.25"/>
    <row r="5676" customFormat="1" x14ac:dyDescent="0.25"/>
    <row r="5677" customFormat="1" x14ac:dyDescent="0.25"/>
    <row r="5678" customFormat="1" x14ac:dyDescent="0.25"/>
    <row r="5679" customFormat="1" x14ac:dyDescent="0.25"/>
    <row r="5680" customFormat="1" x14ac:dyDescent="0.25"/>
    <row r="5681" customFormat="1" x14ac:dyDescent="0.25"/>
    <row r="5682" customFormat="1" x14ac:dyDescent="0.25"/>
    <row r="5683" customFormat="1" x14ac:dyDescent="0.25"/>
    <row r="5684" customFormat="1" x14ac:dyDescent="0.25"/>
    <row r="5685" customFormat="1" x14ac:dyDescent="0.25"/>
    <row r="5686" customFormat="1" x14ac:dyDescent="0.25"/>
    <row r="5687" customFormat="1" x14ac:dyDescent="0.25"/>
    <row r="5688" customFormat="1" x14ac:dyDescent="0.25"/>
    <row r="5689" customFormat="1" x14ac:dyDescent="0.25"/>
    <row r="5690" customFormat="1" x14ac:dyDescent="0.25"/>
    <row r="5691" customFormat="1" x14ac:dyDescent="0.25"/>
    <row r="5692" customFormat="1" x14ac:dyDescent="0.25"/>
    <row r="5693" customFormat="1" x14ac:dyDescent="0.25"/>
    <row r="5694" customFormat="1" x14ac:dyDescent="0.25"/>
    <row r="5695" customFormat="1" x14ac:dyDescent="0.25"/>
    <row r="5696" customFormat="1" x14ac:dyDescent="0.25"/>
    <row r="5697" customFormat="1" x14ac:dyDescent="0.25"/>
    <row r="5698" customFormat="1" x14ac:dyDescent="0.25"/>
    <row r="5699" customFormat="1" x14ac:dyDescent="0.25"/>
    <row r="5700" customFormat="1" x14ac:dyDescent="0.25"/>
    <row r="5701" customFormat="1" x14ac:dyDescent="0.25"/>
    <row r="5702" customFormat="1" x14ac:dyDescent="0.25"/>
    <row r="5703" customFormat="1" x14ac:dyDescent="0.25"/>
    <row r="5704" customFormat="1" x14ac:dyDescent="0.25"/>
    <row r="5705" customFormat="1" x14ac:dyDescent="0.25"/>
    <row r="5706" customFormat="1" x14ac:dyDescent="0.25"/>
    <row r="5707" customFormat="1" x14ac:dyDescent="0.25"/>
    <row r="5708" customFormat="1" x14ac:dyDescent="0.25"/>
    <row r="5709" customFormat="1" x14ac:dyDescent="0.25"/>
    <row r="5710" customFormat="1" x14ac:dyDescent="0.25"/>
    <row r="5711" customFormat="1" x14ac:dyDescent="0.25"/>
    <row r="5712" customFormat="1" x14ac:dyDescent="0.25"/>
    <row r="5713" customFormat="1" x14ac:dyDescent="0.25"/>
    <row r="5714" customFormat="1" x14ac:dyDescent="0.25"/>
    <row r="5715" customFormat="1" x14ac:dyDescent="0.25"/>
    <row r="5716" customFormat="1" x14ac:dyDescent="0.25"/>
    <row r="5717" customFormat="1" x14ac:dyDescent="0.25"/>
    <row r="5718" customFormat="1" x14ac:dyDescent="0.25"/>
    <row r="5719" customFormat="1" x14ac:dyDescent="0.25"/>
    <row r="5720" customFormat="1" x14ac:dyDescent="0.25"/>
    <row r="5721" customFormat="1" x14ac:dyDescent="0.25"/>
    <row r="5722" customFormat="1" x14ac:dyDescent="0.25"/>
    <row r="5723" customFormat="1" x14ac:dyDescent="0.25"/>
    <row r="5724" customFormat="1" x14ac:dyDescent="0.25"/>
    <row r="5725" customFormat="1" x14ac:dyDescent="0.25"/>
    <row r="5726" customFormat="1" x14ac:dyDescent="0.25"/>
    <row r="5727" customFormat="1" x14ac:dyDescent="0.25"/>
    <row r="5728" customFormat="1" x14ac:dyDescent="0.25"/>
    <row r="5729" customFormat="1" x14ac:dyDescent="0.25"/>
    <row r="5730" customFormat="1" x14ac:dyDescent="0.25"/>
    <row r="5731" customFormat="1" x14ac:dyDescent="0.25"/>
    <row r="5732" customFormat="1" x14ac:dyDescent="0.25"/>
    <row r="5733" customFormat="1" x14ac:dyDescent="0.25"/>
    <row r="5734" customFormat="1" x14ac:dyDescent="0.25"/>
    <row r="5735" customFormat="1" x14ac:dyDescent="0.25"/>
    <row r="5736" customFormat="1" x14ac:dyDescent="0.25"/>
    <row r="5737" customFormat="1" x14ac:dyDescent="0.25"/>
    <row r="5738" customFormat="1" x14ac:dyDescent="0.25"/>
    <row r="5739" customFormat="1" x14ac:dyDescent="0.25"/>
    <row r="5740" customFormat="1" x14ac:dyDescent="0.25"/>
    <row r="5741" customFormat="1" x14ac:dyDescent="0.25"/>
    <row r="5742" customFormat="1" x14ac:dyDescent="0.25"/>
    <row r="5743" customFormat="1" x14ac:dyDescent="0.25"/>
    <row r="5744" customFormat="1" x14ac:dyDescent="0.25"/>
    <row r="5745" customFormat="1" x14ac:dyDescent="0.25"/>
    <row r="5746" customFormat="1" x14ac:dyDescent="0.25"/>
    <row r="5747" customFormat="1" x14ac:dyDescent="0.25"/>
    <row r="5748" customFormat="1" x14ac:dyDescent="0.25"/>
    <row r="5749" customFormat="1" x14ac:dyDescent="0.25"/>
    <row r="5750" customFormat="1" x14ac:dyDescent="0.25"/>
    <row r="5751" customFormat="1" x14ac:dyDescent="0.25"/>
    <row r="5752" customFormat="1" x14ac:dyDescent="0.25"/>
    <row r="5753" customFormat="1" x14ac:dyDescent="0.25"/>
    <row r="5754" customFormat="1" x14ac:dyDescent="0.25"/>
    <row r="5755" customFormat="1" x14ac:dyDescent="0.25"/>
    <row r="5756" customFormat="1" x14ac:dyDescent="0.25"/>
    <row r="5757" customFormat="1" x14ac:dyDescent="0.25"/>
    <row r="5758" customFormat="1" x14ac:dyDescent="0.25"/>
    <row r="5759" customFormat="1" x14ac:dyDescent="0.25"/>
    <row r="5760" customFormat="1" x14ac:dyDescent="0.25"/>
    <row r="5761" customFormat="1" x14ac:dyDescent="0.25"/>
    <row r="5762" customFormat="1" x14ac:dyDescent="0.25"/>
    <row r="5763" customFormat="1" x14ac:dyDescent="0.25"/>
    <row r="5764" customFormat="1" x14ac:dyDescent="0.25"/>
    <row r="5765" customFormat="1" x14ac:dyDescent="0.25"/>
    <row r="5766" customFormat="1" x14ac:dyDescent="0.25"/>
    <row r="5767" customFormat="1" x14ac:dyDescent="0.25"/>
    <row r="5768" customFormat="1" x14ac:dyDescent="0.25"/>
    <row r="5769" customFormat="1" x14ac:dyDescent="0.25"/>
    <row r="5770" customFormat="1" x14ac:dyDescent="0.25"/>
    <row r="5771" customFormat="1" x14ac:dyDescent="0.25"/>
    <row r="5772" customFormat="1" x14ac:dyDescent="0.25"/>
    <row r="5773" customFormat="1" x14ac:dyDescent="0.25"/>
    <row r="5774" customFormat="1" x14ac:dyDescent="0.25"/>
    <row r="5775" customFormat="1" x14ac:dyDescent="0.25"/>
    <row r="5776" customFormat="1" x14ac:dyDescent="0.25"/>
    <row r="5777" customFormat="1" x14ac:dyDescent="0.25"/>
    <row r="5778" customFormat="1" x14ac:dyDescent="0.25"/>
    <row r="5779" customFormat="1" x14ac:dyDescent="0.25"/>
    <row r="5780" customFormat="1" x14ac:dyDescent="0.25"/>
    <row r="5781" customFormat="1" x14ac:dyDescent="0.25"/>
    <row r="5782" customFormat="1" x14ac:dyDescent="0.25"/>
    <row r="5783" customFormat="1" x14ac:dyDescent="0.25"/>
    <row r="5784" customFormat="1" x14ac:dyDescent="0.25"/>
    <row r="5785" customFormat="1" x14ac:dyDescent="0.25"/>
    <row r="5786" customFormat="1" x14ac:dyDescent="0.25"/>
    <row r="5787" customFormat="1" x14ac:dyDescent="0.25"/>
    <row r="5788" customFormat="1" x14ac:dyDescent="0.25"/>
    <row r="5789" customFormat="1" x14ac:dyDescent="0.25"/>
    <row r="5790" customFormat="1" x14ac:dyDescent="0.25"/>
    <row r="5791" customFormat="1" x14ac:dyDescent="0.25"/>
    <row r="5792" customFormat="1" x14ac:dyDescent="0.25"/>
    <row r="5793" customFormat="1" x14ac:dyDescent="0.25"/>
    <row r="5794" customFormat="1" x14ac:dyDescent="0.25"/>
    <row r="5795" customFormat="1" x14ac:dyDescent="0.25"/>
    <row r="5796" customFormat="1" x14ac:dyDescent="0.25"/>
    <row r="5797" customFormat="1" x14ac:dyDescent="0.25"/>
    <row r="5798" customFormat="1" x14ac:dyDescent="0.25"/>
    <row r="5799" customFormat="1" x14ac:dyDescent="0.25"/>
    <row r="5800" customFormat="1" x14ac:dyDescent="0.25"/>
    <row r="5801" customFormat="1" x14ac:dyDescent="0.25"/>
    <row r="5802" customFormat="1" x14ac:dyDescent="0.25"/>
    <row r="5803" customFormat="1" x14ac:dyDescent="0.25"/>
    <row r="5804" customFormat="1" x14ac:dyDescent="0.25"/>
    <row r="5805" customFormat="1" x14ac:dyDescent="0.25"/>
    <row r="5806" customFormat="1" x14ac:dyDescent="0.25"/>
    <row r="5807" customFormat="1" x14ac:dyDescent="0.25"/>
    <row r="5808" customFormat="1" x14ac:dyDescent="0.25"/>
    <row r="5809" customFormat="1" x14ac:dyDescent="0.25"/>
    <row r="5810" customFormat="1" x14ac:dyDescent="0.25"/>
    <row r="5811" customFormat="1" x14ac:dyDescent="0.25"/>
    <row r="5812" customFormat="1" x14ac:dyDescent="0.25"/>
    <row r="5813" customFormat="1" x14ac:dyDescent="0.25"/>
    <row r="5814" customFormat="1" x14ac:dyDescent="0.25"/>
    <row r="5815" customFormat="1" x14ac:dyDescent="0.25"/>
    <row r="5816" customFormat="1" x14ac:dyDescent="0.25"/>
    <row r="5817" customFormat="1" x14ac:dyDescent="0.25"/>
    <row r="5818" customFormat="1" x14ac:dyDescent="0.25"/>
    <row r="5819" customFormat="1" x14ac:dyDescent="0.25"/>
    <row r="5820" customFormat="1" x14ac:dyDescent="0.25"/>
    <row r="5821" customFormat="1" x14ac:dyDescent="0.25"/>
    <row r="5822" customFormat="1" x14ac:dyDescent="0.25"/>
    <row r="5823" customFormat="1" x14ac:dyDescent="0.25"/>
    <row r="5824" customFormat="1" x14ac:dyDescent="0.25"/>
    <row r="5825" customFormat="1" x14ac:dyDescent="0.25"/>
    <row r="5826" customFormat="1" x14ac:dyDescent="0.25"/>
    <row r="5827" customFormat="1" x14ac:dyDescent="0.25"/>
    <row r="5828" customFormat="1" x14ac:dyDescent="0.25"/>
    <row r="5829" customFormat="1" x14ac:dyDescent="0.25"/>
    <row r="5830" customFormat="1" x14ac:dyDescent="0.25"/>
    <row r="5831" customFormat="1" x14ac:dyDescent="0.25"/>
    <row r="5832" customFormat="1" x14ac:dyDescent="0.25"/>
    <row r="5833" customFormat="1" x14ac:dyDescent="0.25"/>
    <row r="5834" customFormat="1" x14ac:dyDescent="0.25"/>
    <row r="5835" customFormat="1" x14ac:dyDescent="0.25"/>
    <row r="5836" customFormat="1" x14ac:dyDescent="0.25"/>
    <row r="5837" customFormat="1" x14ac:dyDescent="0.25"/>
    <row r="5838" customFormat="1" x14ac:dyDescent="0.25"/>
    <row r="5839" customFormat="1" x14ac:dyDescent="0.25"/>
    <row r="5840" customFormat="1" x14ac:dyDescent="0.25"/>
    <row r="5841" customFormat="1" x14ac:dyDescent="0.25"/>
    <row r="5842" customFormat="1" x14ac:dyDescent="0.25"/>
    <row r="5843" customFormat="1" x14ac:dyDescent="0.25"/>
    <row r="5844" customFormat="1" x14ac:dyDescent="0.25"/>
    <row r="5845" customFormat="1" x14ac:dyDescent="0.25"/>
    <row r="5846" customFormat="1" x14ac:dyDescent="0.25"/>
    <row r="5847" customFormat="1" x14ac:dyDescent="0.25"/>
    <row r="5848" customFormat="1" x14ac:dyDescent="0.25"/>
    <row r="5849" customFormat="1" x14ac:dyDescent="0.25"/>
    <row r="5850" customFormat="1" x14ac:dyDescent="0.25"/>
    <row r="5851" customFormat="1" x14ac:dyDescent="0.25"/>
    <row r="5852" customFormat="1" x14ac:dyDescent="0.25"/>
    <row r="5853" customFormat="1" x14ac:dyDescent="0.25"/>
    <row r="5854" customFormat="1" x14ac:dyDescent="0.25"/>
    <row r="5855" customFormat="1" x14ac:dyDescent="0.25"/>
    <row r="5856" customFormat="1" x14ac:dyDescent="0.25"/>
    <row r="5857" customFormat="1" x14ac:dyDescent="0.25"/>
    <row r="5858" customFormat="1" x14ac:dyDescent="0.25"/>
    <row r="5859" customFormat="1" x14ac:dyDescent="0.25"/>
    <row r="5860" customFormat="1" x14ac:dyDescent="0.25"/>
    <row r="5861" customFormat="1" x14ac:dyDescent="0.25"/>
    <row r="5862" customFormat="1" x14ac:dyDescent="0.25"/>
    <row r="5863" customFormat="1" x14ac:dyDescent="0.25"/>
    <row r="5864" customFormat="1" x14ac:dyDescent="0.25"/>
    <row r="5865" customFormat="1" x14ac:dyDescent="0.25"/>
    <row r="5866" customFormat="1" x14ac:dyDescent="0.25"/>
    <row r="5867" customFormat="1" x14ac:dyDescent="0.25"/>
    <row r="5868" customFormat="1" x14ac:dyDescent="0.25"/>
    <row r="5869" customFormat="1" x14ac:dyDescent="0.25"/>
    <row r="5870" customFormat="1" x14ac:dyDescent="0.25"/>
    <row r="5871" customFormat="1" x14ac:dyDescent="0.25"/>
    <row r="5872" customFormat="1" x14ac:dyDescent="0.25"/>
    <row r="5873" customFormat="1" x14ac:dyDescent="0.25"/>
    <row r="5874" customFormat="1" x14ac:dyDescent="0.25"/>
    <row r="5875" customFormat="1" x14ac:dyDescent="0.25"/>
    <row r="5876" customFormat="1" x14ac:dyDescent="0.25"/>
    <row r="5877" customFormat="1" x14ac:dyDescent="0.25"/>
    <row r="5878" customFormat="1" x14ac:dyDescent="0.25"/>
    <row r="5879" customFormat="1" x14ac:dyDescent="0.25"/>
    <row r="5880" customFormat="1" x14ac:dyDescent="0.25"/>
    <row r="5881" customFormat="1" x14ac:dyDescent="0.25"/>
    <row r="5882" customFormat="1" x14ac:dyDescent="0.25"/>
    <row r="5883" customFormat="1" x14ac:dyDescent="0.25"/>
    <row r="5884" customFormat="1" x14ac:dyDescent="0.25"/>
    <row r="5885" customFormat="1" x14ac:dyDescent="0.25"/>
    <row r="5886" customFormat="1" x14ac:dyDescent="0.25"/>
    <row r="5887" customFormat="1" x14ac:dyDescent="0.25"/>
    <row r="5888" customFormat="1" x14ac:dyDescent="0.25"/>
    <row r="5889" customFormat="1" x14ac:dyDescent="0.25"/>
    <row r="5890" customFormat="1" x14ac:dyDescent="0.25"/>
    <row r="5891" customFormat="1" x14ac:dyDescent="0.25"/>
    <row r="5892" customFormat="1" x14ac:dyDescent="0.25"/>
    <row r="5893" customFormat="1" x14ac:dyDescent="0.25"/>
    <row r="5894" customFormat="1" x14ac:dyDescent="0.25"/>
    <row r="5895" customFormat="1" x14ac:dyDescent="0.25"/>
    <row r="5896" customFormat="1" x14ac:dyDescent="0.25"/>
    <row r="5897" customFormat="1" x14ac:dyDescent="0.25"/>
    <row r="5898" customFormat="1" x14ac:dyDescent="0.25"/>
    <row r="5899" customFormat="1" x14ac:dyDescent="0.25"/>
    <row r="5900" customFormat="1" x14ac:dyDescent="0.25"/>
    <row r="5901" customFormat="1" x14ac:dyDescent="0.25"/>
    <row r="5902" customFormat="1" x14ac:dyDescent="0.25"/>
    <row r="5903" customFormat="1" x14ac:dyDescent="0.25"/>
    <row r="5904" customFormat="1" x14ac:dyDescent="0.25"/>
    <row r="5905" customFormat="1" x14ac:dyDescent="0.25"/>
    <row r="5906" customFormat="1" x14ac:dyDescent="0.25"/>
    <row r="5907" customFormat="1" x14ac:dyDescent="0.25"/>
    <row r="5908" customFormat="1" x14ac:dyDescent="0.25"/>
    <row r="5909" customFormat="1" x14ac:dyDescent="0.25"/>
    <row r="5910" customFormat="1" x14ac:dyDescent="0.25"/>
    <row r="5911" customFormat="1" x14ac:dyDescent="0.25"/>
    <row r="5912" customFormat="1" x14ac:dyDescent="0.25"/>
    <row r="5913" customFormat="1" x14ac:dyDescent="0.25"/>
    <row r="5914" customFormat="1" x14ac:dyDescent="0.25"/>
    <row r="5915" customFormat="1" x14ac:dyDescent="0.25"/>
    <row r="5916" customFormat="1" x14ac:dyDescent="0.25"/>
    <row r="5917" customFormat="1" x14ac:dyDescent="0.25"/>
    <row r="5918" customFormat="1" x14ac:dyDescent="0.25"/>
    <row r="5919" customFormat="1" x14ac:dyDescent="0.25"/>
    <row r="5920" customFormat="1" x14ac:dyDescent="0.25"/>
    <row r="5921" customFormat="1" x14ac:dyDescent="0.25"/>
    <row r="5922" customFormat="1" x14ac:dyDescent="0.25"/>
    <row r="5923" customFormat="1" x14ac:dyDescent="0.25"/>
    <row r="5924" customFormat="1" x14ac:dyDescent="0.25"/>
    <row r="5925" customFormat="1" x14ac:dyDescent="0.25"/>
    <row r="5926" customFormat="1" x14ac:dyDescent="0.25"/>
    <row r="5927" customFormat="1" x14ac:dyDescent="0.25"/>
    <row r="5928" customFormat="1" x14ac:dyDescent="0.25"/>
    <row r="5929" customFormat="1" x14ac:dyDescent="0.25"/>
    <row r="5930" customFormat="1" x14ac:dyDescent="0.25"/>
    <row r="5931" customFormat="1" x14ac:dyDescent="0.25"/>
    <row r="5932" customFormat="1" x14ac:dyDescent="0.25"/>
    <row r="5933" customFormat="1" x14ac:dyDescent="0.25"/>
    <row r="5934" customFormat="1" x14ac:dyDescent="0.25"/>
    <row r="5935" customFormat="1" x14ac:dyDescent="0.25"/>
    <row r="5936" customFormat="1" x14ac:dyDescent="0.25"/>
    <row r="5937" customFormat="1" x14ac:dyDescent="0.25"/>
    <row r="5938" customFormat="1" x14ac:dyDescent="0.25"/>
    <row r="5939" customFormat="1" x14ac:dyDescent="0.25"/>
    <row r="5940" customFormat="1" x14ac:dyDescent="0.25"/>
    <row r="5941" customFormat="1" x14ac:dyDescent="0.25"/>
    <row r="5942" customFormat="1" x14ac:dyDescent="0.25"/>
    <row r="5943" customFormat="1" x14ac:dyDescent="0.25"/>
    <row r="5944" customFormat="1" x14ac:dyDescent="0.25"/>
    <row r="5945" customFormat="1" x14ac:dyDescent="0.25"/>
    <row r="5946" customFormat="1" x14ac:dyDescent="0.25"/>
    <row r="5947" customFormat="1" x14ac:dyDescent="0.25"/>
    <row r="5948" customFormat="1" x14ac:dyDescent="0.25"/>
    <row r="5949" customFormat="1" x14ac:dyDescent="0.25"/>
    <row r="5950" customFormat="1" x14ac:dyDescent="0.25"/>
    <row r="5951" customFormat="1" x14ac:dyDescent="0.25"/>
    <row r="5952" customFormat="1" x14ac:dyDescent="0.25"/>
    <row r="5953" customFormat="1" x14ac:dyDescent="0.25"/>
    <row r="5954" customFormat="1" x14ac:dyDescent="0.25"/>
    <row r="5955" customFormat="1" x14ac:dyDescent="0.25"/>
    <row r="5956" customFormat="1" x14ac:dyDescent="0.25"/>
    <row r="5957" customFormat="1" x14ac:dyDescent="0.25"/>
    <row r="5958" customFormat="1" x14ac:dyDescent="0.25"/>
    <row r="5959" customFormat="1" x14ac:dyDescent="0.25"/>
    <row r="5960" customFormat="1" x14ac:dyDescent="0.25"/>
    <row r="5961" customFormat="1" x14ac:dyDescent="0.25"/>
    <row r="5962" customFormat="1" x14ac:dyDescent="0.25"/>
    <row r="5963" customFormat="1" x14ac:dyDescent="0.25"/>
    <row r="5964" customFormat="1" x14ac:dyDescent="0.25"/>
    <row r="5965" customFormat="1" x14ac:dyDescent="0.25"/>
    <row r="5966" customFormat="1" x14ac:dyDescent="0.25"/>
    <row r="5967" customFormat="1" x14ac:dyDescent="0.25"/>
    <row r="5968" customFormat="1" x14ac:dyDescent="0.25"/>
    <row r="5969" customFormat="1" x14ac:dyDescent="0.25"/>
    <row r="5970" customFormat="1" x14ac:dyDescent="0.25"/>
    <row r="5971" customFormat="1" x14ac:dyDescent="0.25"/>
    <row r="5972" customFormat="1" x14ac:dyDescent="0.25"/>
    <row r="5973" customFormat="1" x14ac:dyDescent="0.25"/>
    <row r="5974" customFormat="1" x14ac:dyDescent="0.25"/>
    <row r="5975" customFormat="1" x14ac:dyDescent="0.25"/>
    <row r="5976" customFormat="1" x14ac:dyDescent="0.25"/>
    <row r="5977" customFormat="1" x14ac:dyDescent="0.25"/>
    <row r="5978" customFormat="1" x14ac:dyDescent="0.25"/>
    <row r="5979" customFormat="1" x14ac:dyDescent="0.25"/>
    <row r="5980" customFormat="1" x14ac:dyDescent="0.25"/>
    <row r="5981" customFormat="1" x14ac:dyDescent="0.25"/>
    <row r="5982" customFormat="1" x14ac:dyDescent="0.25"/>
    <row r="5983" customFormat="1" x14ac:dyDescent="0.25"/>
    <row r="5984" customFormat="1" x14ac:dyDescent="0.25"/>
    <row r="5985" customFormat="1" x14ac:dyDescent="0.25"/>
    <row r="5986" customFormat="1" x14ac:dyDescent="0.25"/>
    <row r="5987" customFormat="1" x14ac:dyDescent="0.25"/>
    <row r="5988" customFormat="1" x14ac:dyDescent="0.25"/>
    <row r="5989" customFormat="1" x14ac:dyDescent="0.25"/>
    <row r="5990" customFormat="1" x14ac:dyDescent="0.25"/>
    <row r="5991" customFormat="1" x14ac:dyDescent="0.25"/>
    <row r="5992" customFormat="1" x14ac:dyDescent="0.25"/>
    <row r="5993" customFormat="1" x14ac:dyDescent="0.25"/>
    <row r="5994" customFormat="1" x14ac:dyDescent="0.25"/>
    <row r="5995" customFormat="1" x14ac:dyDescent="0.25"/>
    <row r="5996" customFormat="1" x14ac:dyDescent="0.25"/>
    <row r="5997" customFormat="1" x14ac:dyDescent="0.25"/>
    <row r="5998" customFormat="1" x14ac:dyDescent="0.25"/>
    <row r="5999" customFormat="1" x14ac:dyDescent="0.25"/>
    <row r="6000" customFormat="1" x14ac:dyDescent="0.25"/>
    <row r="6001" customFormat="1" x14ac:dyDescent="0.25"/>
    <row r="6002" customFormat="1" x14ac:dyDescent="0.25"/>
    <row r="6003" customFormat="1" x14ac:dyDescent="0.25"/>
    <row r="6004" customFormat="1" x14ac:dyDescent="0.25"/>
    <row r="6005" customFormat="1" x14ac:dyDescent="0.25"/>
    <row r="6006" customFormat="1" x14ac:dyDescent="0.25"/>
    <row r="6007" customFormat="1" x14ac:dyDescent="0.25"/>
    <row r="6008" customFormat="1" x14ac:dyDescent="0.25"/>
    <row r="6009" customFormat="1" x14ac:dyDescent="0.25"/>
    <row r="6010" customFormat="1" x14ac:dyDescent="0.25"/>
    <row r="6011" customFormat="1" x14ac:dyDescent="0.25"/>
    <row r="6012" customFormat="1" x14ac:dyDescent="0.25"/>
    <row r="6013" customFormat="1" x14ac:dyDescent="0.25"/>
    <row r="6014" customFormat="1" x14ac:dyDescent="0.25"/>
    <row r="6015" customFormat="1" x14ac:dyDescent="0.25"/>
    <row r="6016" customFormat="1" x14ac:dyDescent="0.25"/>
    <row r="6017" customFormat="1" x14ac:dyDescent="0.25"/>
    <row r="6018" customFormat="1" x14ac:dyDescent="0.25"/>
    <row r="6019" customFormat="1" x14ac:dyDescent="0.25"/>
    <row r="6020" customFormat="1" x14ac:dyDescent="0.25"/>
    <row r="6021" customFormat="1" x14ac:dyDescent="0.25"/>
    <row r="6022" customFormat="1" x14ac:dyDescent="0.25"/>
    <row r="6023" customFormat="1" x14ac:dyDescent="0.25"/>
    <row r="6024" customFormat="1" x14ac:dyDescent="0.25"/>
    <row r="6025" customFormat="1" x14ac:dyDescent="0.25"/>
    <row r="6026" customFormat="1" x14ac:dyDescent="0.25"/>
    <row r="6027" customFormat="1" x14ac:dyDescent="0.25"/>
    <row r="6028" customFormat="1" x14ac:dyDescent="0.25"/>
    <row r="6029" customFormat="1" x14ac:dyDescent="0.25"/>
    <row r="6030" customFormat="1" x14ac:dyDescent="0.25"/>
    <row r="6031" customFormat="1" x14ac:dyDescent="0.25"/>
    <row r="6032" customFormat="1" x14ac:dyDescent="0.25"/>
    <row r="6033" customFormat="1" x14ac:dyDescent="0.25"/>
    <row r="6034" customFormat="1" x14ac:dyDescent="0.25"/>
    <row r="6035" customFormat="1" x14ac:dyDescent="0.25"/>
    <row r="6036" customFormat="1" x14ac:dyDescent="0.25"/>
    <row r="6037" customFormat="1" x14ac:dyDescent="0.25"/>
    <row r="6038" customFormat="1" x14ac:dyDescent="0.25"/>
    <row r="6039" customFormat="1" x14ac:dyDescent="0.25"/>
    <row r="6040" customFormat="1" x14ac:dyDescent="0.25"/>
    <row r="6041" customFormat="1" x14ac:dyDescent="0.25"/>
    <row r="6042" customFormat="1" x14ac:dyDescent="0.25"/>
    <row r="6043" customFormat="1" x14ac:dyDescent="0.25"/>
    <row r="6044" customFormat="1" x14ac:dyDescent="0.25"/>
    <row r="6045" customFormat="1" x14ac:dyDescent="0.25"/>
    <row r="6046" customFormat="1" x14ac:dyDescent="0.25"/>
    <row r="6047" customFormat="1" x14ac:dyDescent="0.25"/>
    <row r="6048" customFormat="1" x14ac:dyDescent="0.25"/>
    <row r="6049" customFormat="1" x14ac:dyDescent="0.25"/>
    <row r="6050" customFormat="1" x14ac:dyDescent="0.25"/>
    <row r="6051" customFormat="1" x14ac:dyDescent="0.25"/>
    <row r="6052" customFormat="1" x14ac:dyDescent="0.25"/>
    <row r="6053" customFormat="1" x14ac:dyDescent="0.25"/>
    <row r="6054" customFormat="1" x14ac:dyDescent="0.25"/>
    <row r="6055" customFormat="1" x14ac:dyDescent="0.25"/>
    <row r="6056" customFormat="1" x14ac:dyDescent="0.25"/>
    <row r="6057" customFormat="1" x14ac:dyDescent="0.25"/>
    <row r="6058" customFormat="1" x14ac:dyDescent="0.25"/>
    <row r="6059" customFormat="1" x14ac:dyDescent="0.25"/>
    <row r="6060" customFormat="1" x14ac:dyDescent="0.25"/>
    <row r="6061" customFormat="1" x14ac:dyDescent="0.25"/>
    <row r="6062" customFormat="1" x14ac:dyDescent="0.25"/>
    <row r="6063" customFormat="1" x14ac:dyDescent="0.25"/>
    <row r="6064" customFormat="1" x14ac:dyDescent="0.25"/>
    <row r="6065" customFormat="1" x14ac:dyDescent="0.25"/>
    <row r="6066" customFormat="1" x14ac:dyDescent="0.25"/>
    <row r="6067" customFormat="1" x14ac:dyDescent="0.25"/>
    <row r="6068" customFormat="1" x14ac:dyDescent="0.25"/>
    <row r="6069" customFormat="1" x14ac:dyDescent="0.25"/>
    <row r="6070" customFormat="1" x14ac:dyDescent="0.25"/>
    <row r="6071" customFormat="1" x14ac:dyDescent="0.25"/>
    <row r="6072" customFormat="1" x14ac:dyDescent="0.25"/>
    <row r="6073" customFormat="1" x14ac:dyDescent="0.25"/>
    <row r="6074" customFormat="1" x14ac:dyDescent="0.25"/>
    <row r="6075" customFormat="1" x14ac:dyDescent="0.25"/>
    <row r="6076" customFormat="1" x14ac:dyDescent="0.25"/>
    <row r="6077" customFormat="1" x14ac:dyDescent="0.25"/>
    <row r="6078" customFormat="1" x14ac:dyDescent="0.25"/>
    <row r="6079" customFormat="1" x14ac:dyDescent="0.25"/>
    <row r="6080" customFormat="1" x14ac:dyDescent="0.25"/>
    <row r="6081" customFormat="1" x14ac:dyDescent="0.25"/>
    <row r="6082" customFormat="1" x14ac:dyDescent="0.25"/>
    <row r="6083" customFormat="1" x14ac:dyDescent="0.25"/>
    <row r="6084" customFormat="1" x14ac:dyDescent="0.25"/>
    <row r="6085" customFormat="1" x14ac:dyDescent="0.25"/>
    <row r="6086" customFormat="1" x14ac:dyDescent="0.25"/>
    <row r="6087" customFormat="1" x14ac:dyDescent="0.25"/>
    <row r="6088" customFormat="1" x14ac:dyDescent="0.25"/>
    <row r="6089" customFormat="1" x14ac:dyDescent="0.25"/>
    <row r="6090" customFormat="1" x14ac:dyDescent="0.25"/>
    <row r="6091" customFormat="1" x14ac:dyDescent="0.25"/>
    <row r="6092" customFormat="1" x14ac:dyDescent="0.25"/>
    <row r="6093" customFormat="1" x14ac:dyDescent="0.25"/>
    <row r="6094" customFormat="1" x14ac:dyDescent="0.25"/>
    <row r="6095" customFormat="1" x14ac:dyDescent="0.25"/>
    <row r="6096" customFormat="1" x14ac:dyDescent="0.25"/>
    <row r="6097" customFormat="1" x14ac:dyDescent="0.25"/>
    <row r="6098" customFormat="1" x14ac:dyDescent="0.25"/>
    <row r="6099" customFormat="1" x14ac:dyDescent="0.25"/>
    <row r="6100" customFormat="1" x14ac:dyDescent="0.25"/>
    <row r="6101" customFormat="1" x14ac:dyDescent="0.25"/>
    <row r="6102" customFormat="1" x14ac:dyDescent="0.25"/>
    <row r="6103" customFormat="1" x14ac:dyDescent="0.25"/>
    <row r="6104" customFormat="1" x14ac:dyDescent="0.25"/>
    <row r="6105" customFormat="1" x14ac:dyDescent="0.25"/>
    <row r="6106" customFormat="1" x14ac:dyDescent="0.25"/>
    <row r="6107" customFormat="1" x14ac:dyDescent="0.25"/>
    <row r="6108" customFormat="1" x14ac:dyDescent="0.25"/>
    <row r="6109" customFormat="1" x14ac:dyDescent="0.25"/>
    <row r="6110" customFormat="1" x14ac:dyDescent="0.25"/>
    <row r="6111" customFormat="1" x14ac:dyDescent="0.25"/>
    <row r="6112" customFormat="1" x14ac:dyDescent="0.25"/>
    <row r="6113" customFormat="1" x14ac:dyDescent="0.25"/>
    <row r="6114" customFormat="1" x14ac:dyDescent="0.25"/>
    <row r="6115" customFormat="1" x14ac:dyDescent="0.25"/>
    <row r="6116" customFormat="1" x14ac:dyDescent="0.25"/>
    <row r="6117" customFormat="1" x14ac:dyDescent="0.25"/>
    <row r="6118" customFormat="1" x14ac:dyDescent="0.25"/>
    <row r="6119" customFormat="1" x14ac:dyDescent="0.25"/>
    <row r="6120" customFormat="1" x14ac:dyDescent="0.25"/>
    <row r="6121" customFormat="1" x14ac:dyDescent="0.25"/>
    <row r="6122" customFormat="1" x14ac:dyDescent="0.25"/>
    <row r="6123" customFormat="1" x14ac:dyDescent="0.25"/>
    <row r="6124" customFormat="1" x14ac:dyDescent="0.25"/>
    <row r="6125" customFormat="1" x14ac:dyDescent="0.25"/>
    <row r="6126" customFormat="1" x14ac:dyDescent="0.25"/>
    <row r="6127" customFormat="1" x14ac:dyDescent="0.25"/>
    <row r="6128" customFormat="1" x14ac:dyDescent="0.25"/>
    <row r="6129" customFormat="1" x14ac:dyDescent="0.25"/>
    <row r="6130" customFormat="1" x14ac:dyDescent="0.25"/>
    <row r="6131" customFormat="1" x14ac:dyDescent="0.25"/>
    <row r="6132" customFormat="1" x14ac:dyDescent="0.25"/>
    <row r="6133" customFormat="1" x14ac:dyDescent="0.25"/>
    <row r="6134" customFormat="1" x14ac:dyDescent="0.25"/>
    <row r="6135" customFormat="1" x14ac:dyDescent="0.25"/>
    <row r="6136" customFormat="1" x14ac:dyDescent="0.25"/>
    <row r="6137" customFormat="1" x14ac:dyDescent="0.25"/>
    <row r="6138" customFormat="1" x14ac:dyDescent="0.25"/>
    <row r="6139" customFormat="1" x14ac:dyDescent="0.25"/>
    <row r="6140" customFormat="1" x14ac:dyDescent="0.25"/>
    <row r="6141" customFormat="1" x14ac:dyDescent="0.25"/>
    <row r="6142" customFormat="1" x14ac:dyDescent="0.25"/>
    <row r="6143" customFormat="1" x14ac:dyDescent="0.25"/>
    <row r="6144" customFormat="1" x14ac:dyDescent="0.25"/>
    <row r="6145" customFormat="1" x14ac:dyDescent="0.25"/>
    <row r="6146" customFormat="1" x14ac:dyDescent="0.25"/>
    <row r="6147" customFormat="1" x14ac:dyDescent="0.25"/>
    <row r="6148" customFormat="1" x14ac:dyDescent="0.25"/>
    <row r="6149" customFormat="1" x14ac:dyDescent="0.25"/>
    <row r="6150" customFormat="1" x14ac:dyDescent="0.25"/>
    <row r="6151" customFormat="1" x14ac:dyDescent="0.25"/>
    <row r="6152" customFormat="1" x14ac:dyDescent="0.25"/>
    <row r="6153" customFormat="1" x14ac:dyDescent="0.25"/>
    <row r="6154" customFormat="1" x14ac:dyDescent="0.25"/>
    <row r="6155" customFormat="1" x14ac:dyDescent="0.25"/>
    <row r="6156" customFormat="1" x14ac:dyDescent="0.25"/>
    <row r="6157" customFormat="1" x14ac:dyDescent="0.25"/>
    <row r="6158" customFormat="1" x14ac:dyDescent="0.25"/>
    <row r="6159" customFormat="1" x14ac:dyDescent="0.25"/>
    <row r="6160" customFormat="1" x14ac:dyDescent="0.25"/>
    <row r="6161" customFormat="1" x14ac:dyDescent="0.25"/>
    <row r="6162" customFormat="1" x14ac:dyDescent="0.25"/>
    <row r="6163" customFormat="1" x14ac:dyDescent="0.25"/>
    <row r="6164" customFormat="1" x14ac:dyDescent="0.25"/>
    <row r="6165" customFormat="1" x14ac:dyDescent="0.25"/>
    <row r="6166" customFormat="1" x14ac:dyDescent="0.25"/>
    <row r="6167" customFormat="1" x14ac:dyDescent="0.25"/>
    <row r="6168" customFormat="1" x14ac:dyDescent="0.25"/>
    <row r="6169" customFormat="1" x14ac:dyDescent="0.25"/>
    <row r="6170" customFormat="1" x14ac:dyDescent="0.25"/>
    <row r="6171" customFormat="1" x14ac:dyDescent="0.25"/>
    <row r="6172" customFormat="1" x14ac:dyDescent="0.25"/>
    <row r="6173" customFormat="1" x14ac:dyDescent="0.25"/>
    <row r="6174" customFormat="1" x14ac:dyDescent="0.25"/>
    <row r="6175" customFormat="1" x14ac:dyDescent="0.25"/>
    <row r="6176" customFormat="1" x14ac:dyDescent="0.25"/>
    <row r="6177" customFormat="1" x14ac:dyDescent="0.25"/>
    <row r="6178" customFormat="1" x14ac:dyDescent="0.25"/>
    <row r="6179" customFormat="1" x14ac:dyDescent="0.25"/>
    <row r="6180" customFormat="1" x14ac:dyDescent="0.25"/>
    <row r="6181" customFormat="1" x14ac:dyDescent="0.25"/>
    <row r="6182" customFormat="1" x14ac:dyDescent="0.25"/>
    <row r="6183" customFormat="1" x14ac:dyDescent="0.25"/>
    <row r="6184" customFormat="1" x14ac:dyDescent="0.25"/>
    <row r="6185" customFormat="1" x14ac:dyDescent="0.25"/>
    <row r="6186" customFormat="1" x14ac:dyDescent="0.25"/>
    <row r="6187" customFormat="1" x14ac:dyDescent="0.25"/>
    <row r="6188" customFormat="1" x14ac:dyDescent="0.25"/>
    <row r="6189" customFormat="1" x14ac:dyDescent="0.25"/>
    <row r="6190" customFormat="1" x14ac:dyDescent="0.25"/>
    <row r="6191" customFormat="1" x14ac:dyDescent="0.25"/>
    <row r="6192" customFormat="1" x14ac:dyDescent="0.25"/>
    <row r="6193" customFormat="1" x14ac:dyDescent="0.25"/>
    <row r="6194" customFormat="1" x14ac:dyDescent="0.25"/>
    <row r="6195" customFormat="1" x14ac:dyDescent="0.25"/>
    <row r="6196" customFormat="1" x14ac:dyDescent="0.25"/>
    <row r="6197" customFormat="1" x14ac:dyDescent="0.25"/>
    <row r="6198" customFormat="1" x14ac:dyDescent="0.25"/>
    <row r="6199" customFormat="1" x14ac:dyDescent="0.25"/>
    <row r="6200" customFormat="1" x14ac:dyDescent="0.25"/>
    <row r="6201" customFormat="1" x14ac:dyDescent="0.25"/>
    <row r="6202" customFormat="1" x14ac:dyDescent="0.25"/>
    <row r="6203" customFormat="1" x14ac:dyDescent="0.25"/>
    <row r="6204" customFormat="1" x14ac:dyDescent="0.25"/>
    <row r="6205" customFormat="1" x14ac:dyDescent="0.25"/>
    <row r="6206" customFormat="1" x14ac:dyDescent="0.25"/>
    <row r="6207" customFormat="1" x14ac:dyDescent="0.25"/>
    <row r="6208" customFormat="1" x14ac:dyDescent="0.25"/>
    <row r="6209" customFormat="1" x14ac:dyDescent="0.25"/>
    <row r="6210" customFormat="1" x14ac:dyDescent="0.25"/>
    <row r="6211" customFormat="1" x14ac:dyDescent="0.25"/>
    <row r="6212" customFormat="1" x14ac:dyDescent="0.25"/>
    <row r="6213" customFormat="1" x14ac:dyDescent="0.25"/>
    <row r="6214" customFormat="1" x14ac:dyDescent="0.25"/>
    <row r="6215" customFormat="1" x14ac:dyDescent="0.25"/>
    <row r="6216" customFormat="1" x14ac:dyDescent="0.25"/>
    <row r="6217" customFormat="1" x14ac:dyDescent="0.25"/>
    <row r="6218" customFormat="1" x14ac:dyDescent="0.25"/>
    <row r="6219" customFormat="1" x14ac:dyDescent="0.25"/>
    <row r="6220" customFormat="1" x14ac:dyDescent="0.25"/>
    <row r="6221" customFormat="1" x14ac:dyDescent="0.25"/>
    <row r="6222" customFormat="1" x14ac:dyDescent="0.25"/>
    <row r="6223" customFormat="1" x14ac:dyDescent="0.25"/>
    <row r="6224" customFormat="1" x14ac:dyDescent="0.25"/>
    <row r="6225" customFormat="1" x14ac:dyDescent="0.25"/>
    <row r="6226" customFormat="1" x14ac:dyDescent="0.25"/>
    <row r="6227" customFormat="1" x14ac:dyDescent="0.25"/>
    <row r="6228" customFormat="1" x14ac:dyDescent="0.25"/>
    <row r="6229" customFormat="1" x14ac:dyDescent="0.25"/>
    <row r="6230" customFormat="1" x14ac:dyDescent="0.25"/>
    <row r="6231" customFormat="1" x14ac:dyDescent="0.25"/>
    <row r="6232" customFormat="1" x14ac:dyDescent="0.25"/>
    <row r="6233" customFormat="1" x14ac:dyDescent="0.25"/>
    <row r="6234" customFormat="1" x14ac:dyDescent="0.25"/>
    <row r="6235" customFormat="1" x14ac:dyDescent="0.25"/>
    <row r="6236" customFormat="1" x14ac:dyDescent="0.25"/>
    <row r="6237" customFormat="1" x14ac:dyDescent="0.25"/>
    <row r="6238" customFormat="1" x14ac:dyDescent="0.25"/>
    <row r="6239" customFormat="1" x14ac:dyDescent="0.25"/>
    <row r="6240" customFormat="1" x14ac:dyDescent="0.25"/>
    <row r="6241" customFormat="1" x14ac:dyDescent="0.25"/>
    <row r="6242" customFormat="1" x14ac:dyDescent="0.25"/>
    <row r="6243" customFormat="1" x14ac:dyDescent="0.25"/>
    <row r="6244" customFormat="1" x14ac:dyDescent="0.25"/>
    <row r="6245" customFormat="1" x14ac:dyDescent="0.25"/>
    <row r="6246" customFormat="1" x14ac:dyDescent="0.25"/>
    <row r="6247" customFormat="1" x14ac:dyDescent="0.25"/>
    <row r="6248" customFormat="1" x14ac:dyDescent="0.25"/>
    <row r="6249" customFormat="1" x14ac:dyDescent="0.25"/>
    <row r="6250" customFormat="1" x14ac:dyDescent="0.25"/>
    <row r="6251" customFormat="1" x14ac:dyDescent="0.25"/>
    <row r="6252" customFormat="1" x14ac:dyDescent="0.25"/>
    <row r="6253" customFormat="1" x14ac:dyDescent="0.25"/>
    <row r="6254" customFormat="1" x14ac:dyDescent="0.25"/>
    <row r="6255" customFormat="1" x14ac:dyDescent="0.25"/>
    <row r="6256" customFormat="1" x14ac:dyDescent="0.25"/>
    <row r="6257" customFormat="1" x14ac:dyDescent="0.25"/>
    <row r="6258" customFormat="1" x14ac:dyDescent="0.25"/>
    <row r="6259" customFormat="1" x14ac:dyDescent="0.25"/>
    <row r="6260" customFormat="1" x14ac:dyDescent="0.25"/>
    <row r="6261" customFormat="1" x14ac:dyDescent="0.25"/>
    <row r="6262" customFormat="1" x14ac:dyDescent="0.25"/>
    <row r="6263" customFormat="1" x14ac:dyDescent="0.25"/>
    <row r="6264" customFormat="1" x14ac:dyDescent="0.25"/>
    <row r="6265" customFormat="1" x14ac:dyDescent="0.25"/>
    <row r="6266" customFormat="1" x14ac:dyDescent="0.25"/>
    <row r="6267" customFormat="1" x14ac:dyDescent="0.25"/>
    <row r="6268" customFormat="1" x14ac:dyDescent="0.25"/>
    <row r="6269" customFormat="1" x14ac:dyDescent="0.25"/>
    <row r="6270" customFormat="1" x14ac:dyDescent="0.25"/>
    <row r="6271" customFormat="1" x14ac:dyDescent="0.25"/>
    <row r="6272" customFormat="1" x14ac:dyDescent="0.25"/>
    <row r="6273" customFormat="1" x14ac:dyDescent="0.25"/>
    <row r="6274" customFormat="1" x14ac:dyDescent="0.25"/>
    <row r="6275" customFormat="1" x14ac:dyDescent="0.25"/>
    <row r="6276" customFormat="1" x14ac:dyDescent="0.25"/>
    <row r="6277" customFormat="1" x14ac:dyDescent="0.25"/>
    <row r="6278" customFormat="1" x14ac:dyDescent="0.25"/>
    <row r="6279" customFormat="1" x14ac:dyDescent="0.25"/>
    <row r="6280" customFormat="1" x14ac:dyDescent="0.25"/>
    <row r="6281" customFormat="1" x14ac:dyDescent="0.25"/>
    <row r="6282" customFormat="1" x14ac:dyDescent="0.25"/>
    <row r="6283" customFormat="1" x14ac:dyDescent="0.25"/>
    <row r="6284" customFormat="1" x14ac:dyDescent="0.25"/>
    <row r="6285" customFormat="1" x14ac:dyDescent="0.25"/>
    <row r="6286" customFormat="1" x14ac:dyDescent="0.25"/>
    <row r="6287" customFormat="1" x14ac:dyDescent="0.25"/>
    <row r="6288" customFormat="1" x14ac:dyDescent="0.25"/>
    <row r="6289" customFormat="1" x14ac:dyDescent="0.25"/>
    <row r="6290" customFormat="1" x14ac:dyDescent="0.25"/>
    <row r="6291" customFormat="1" x14ac:dyDescent="0.25"/>
    <row r="6292" customFormat="1" x14ac:dyDescent="0.25"/>
    <row r="6293" customFormat="1" x14ac:dyDescent="0.25"/>
    <row r="6294" customFormat="1" x14ac:dyDescent="0.25"/>
    <row r="6295" customFormat="1" x14ac:dyDescent="0.25"/>
    <row r="6296" customFormat="1" x14ac:dyDescent="0.25"/>
    <row r="6297" customFormat="1" x14ac:dyDescent="0.25"/>
    <row r="6298" customFormat="1" x14ac:dyDescent="0.25"/>
    <row r="6299" customFormat="1" x14ac:dyDescent="0.25"/>
    <row r="6300" customFormat="1" x14ac:dyDescent="0.25"/>
    <row r="6301" customFormat="1" x14ac:dyDescent="0.25"/>
    <row r="6302" customFormat="1" x14ac:dyDescent="0.25"/>
    <row r="6303" customFormat="1" x14ac:dyDescent="0.25"/>
    <row r="6304" customFormat="1" x14ac:dyDescent="0.25"/>
    <row r="6305" customFormat="1" x14ac:dyDescent="0.25"/>
    <row r="6306" customFormat="1" x14ac:dyDescent="0.25"/>
    <row r="6307" customFormat="1" x14ac:dyDescent="0.25"/>
    <row r="6308" customFormat="1" x14ac:dyDescent="0.25"/>
    <row r="6309" customFormat="1" x14ac:dyDescent="0.25"/>
    <row r="6310" customFormat="1" x14ac:dyDescent="0.25"/>
    <row r="6311" customFormat="1" x14ac:dyDescent="0.25"/>
    <row r="6312" customFormat="1" x14ac:dyDescent="0.25"/>
    <row r="6313" customFormat="1" x14ac:dyDescent="0.25"/>
    <row r="6314" customFormat="1" x14ac:dyDescent="0.25"/>
    <row r="6315" customFormat="1" x14ac:dyDescent="0.25"/>
    <row r="6316" customFormat="1" x14ac:dyDescent="0.25"/>
    <row r="6317" customFormat="1" x14ac:dyDescent="0.25"/>
    <row r="6318" customFormat="1" x14ac:dyDescent="0.25"/>
    <row r="6319" customFormat="1" x14ac:dyDescent="0.25"/>
    <row r="6320" customFormat="1" x14ac:dyDescent="0.25"/>
    <row r="6321" customFormat="1" x14ac:dyDescent="0.25"/>
    <row r="6322" customFormat="1" x14ac:dyDescent="0.25"/>
    <row r="6323" customFormat="1" x14ac:dyDescent="0.25"/>
    <row r="6324" customFormat="1" x14ac:dyDescent="0.25"/>
    <row r="6325" customFormat="1" x14ac:dyDescent="0.25"/>
    <row r="6326" customFormat="1" x14ac:dyDescent="0.25"/>
    <row r="6327" customFormat="1" x14ac:dyDescent="0.25"/>
    <row r="6328" customFormat="1" x14ac:dyDescent="0.25"/>
    <row r="6329" customFormat="1" x14ac:dyDescent="0.25"/>
    <row r="6330" customFormat="1" x14ac:dyDescent="0.25"/>
    <row r="6331" customFormat="1" x14ac:dyDescent="0.25"/>
    <row r="6332" customFormat="1" x14ac:dyDescent="0.25"/>
    <row r="6333" customFormat="1" x14ac:dyDescent="0.25"/>
    <row r="6334" customFormat="1" x14ac:dyDescent="0.25"/>
    <row r="6335" customFormat="1" x14ac:dyDescent="0.25"/>
    <row r="6336" customFormat="1" x14ac:dyDescent="0.25"/>
    <row r="6337" customFormat="1" x14ac:dyDescent="0.25"/>
    <row r="6338" customFormat="1" x14ac:dyDescent="0.25"/>
    <row r="6339" customFormat="1" x14ac:dyDescent="0.25"/>
    <row r="6340" customFormat="1" x14ac:dyDescent="0.25"/>
    <row r="6341" customFormat="1" x14ac:dyDescent="0.25"/>
    <row r="6342" customFormat="1" x14ac:dyDescent="0.25"/>
    <row r="6343" customFormat="1" x14ac:dyDescent="0.25"/>
    <row r="6344" customFormat="1" x14ac:dyDescent="0.25"/>
    <row r="6345" customFormat="1" x14ac:dyDescent="0.25"/>
    <row r="6346" customFormat="1" x14ac:dyDescent="0.25"/>
    <row r="6347" customFormat="1" x14ac:dyDescent="0.25"/>
    <row r="6348" customFormat="1" x14ac:dyDescent="0.25"/>
    <row r="6349" customFormat="1" x14ac:dyDescent="0.25"/>
    <row r="6350" customFormat="1" x14ac:dyDescent="0.25"/>
    <row r="6351" customFormat="1" x14ac:dyDescent="0.25"/>
    <row r="6352" customFormat="1" x14ac:dyDescent="0.25"/>
    <row r="6353" customFormat="1" x14ac:dyDescent="0.25"/>
    <row r="6354" customFormat="1" x14ac:dyDescent="0.25"/>
    <row r="6355" customFormat="1" x14ac:dyDescent="0.25"/>
    <row r="6356" customFormat="1" x14ac:dyDescent="0.25"/>
    <row r="6357" customFormat="1" x14ac:dyDescent="0.25"/>
    <row r="6358" customFormat="1" x14ac:dyDescent="0.25"/>
    <row r="6359" customFormat="1" x14ac:dyDescent="0.25"/>
    <row r="6360" customFormat="1" x14ac:dyDescent="0.25"/>
    <row r="6361" customFormat="1" x14ac:dyDescent="0.25"/>
    <row r="6362" customFormat="1" x14ac:dyDescent="0.25"/>
    <row r="6363" customFormat="1" x14ac:dyDescent="0.25"/>
    <row r="6364" customFormat="1" x14ac:dyDescent="0.25"/>
    <row r="6365" customFormat="1" x14ac:dyDescent="0.25"/>
    <row r="6366" customFormat="1" x14ac:dyDescent="0.25"/>
    <row r="6367" customFormat="1" x14ac:dyDescent="0.25"/>
    <row r="6368" customFormat="1" x14ac:dyDescent="0.25"/>
    <row r="6369" customFormat="1" x14ac:dyDescent="0.25"/>
    <row r="6370" customFormat="1" x14ac:dyDescent="0.25"/>
    <row r="6371" customFormat="1" x14ac:dyDescent="0.25"/>
    <row r="6372" customFormat="1" x14ac:dyDescent="0.25"/>
    <row r="6373" customFormat="1" x14ac:dyDescent="0.25"/>
    <row r="6374" customFormat="1" x14ac:dyDescent="0.25"/>
    <row r="6375" customFormat="1" x14ac:dyDescent="0.25"/>
    <row r="6376" customFormat="1" x14ac:dyDescent="0.25"/>
    <row r="6377" customFormat="1" x14ac:dyDescent="0.25"/>
    <row r="6378" customFormat="1" x14ac:dyDescent="0.25"/>
    <row r="6379" customFormat="1" x14ac:dyDescent="0.25"/>
    <row r="6380" customFormat="1" x14ac:dyDescent="0.25"/>
    <row r="6381" customFormat="1" x14ac:dyDescent="0.25"/>
    <row r="6382" customFormat="1" x14ac:dyDescent="0.25"/>
    <row r="6383" customFormat="1" x14ac:dyDescent="0.25"/>
    <row r="6384" customFormat="1" x14ac:dyDescent="0.25"/>
    <row r="6385" customFormat="1" x14ac:dyDescent="0.25"/>
    <row r="6386" customFormat="1" x14ac:dyDescent="0.25"/>
    <row r="6387" customFormat="1" x14ac:dyDescent="0.25"/>
    <row r="6388" customFormat="1" x14ac:dyDescent="0.25"/>
    <row r="6389" customFormat="1" x14ac:dyDescent="0.25"/>
    <row r="6390" customFormat="1" x14ac:dyDescent="0.25"/>
    <row r="6391" customFormat="1" x14ac:dyDescent="0.25"/>
    <row r="6392" customFormat="1" x14ac:dyDescent="0.25"/>
    <row r="6393" customFormat="1" x14ac:dyDescent="0.25"/>
    <row r="6394" customFormat="1" x14ac:dyDescent="0.25"/>
    <row r="6395" customFormat="1" x14ac:dyDescent="0.25"/>
    <row r="6396" customFormat="1" x14ac:dyDescent="0.25"/>
    <row r="6397" customFormat="1" x14ac:dyDescent="0.25"/>
    <row r="6398" customFormat="1" x14ac:dyDescent="0.25"/>
    <row r="6399" customFormat="1" x14ac:dyDescent="0.25"/>
    <row r="6400" customFormat="1" x14ac:dyDescent="0.25"/>
    <row r="6401" customFormat="1" x14ac:dyDescent="0.25"/>
    <row r="6402" customFormat="1" x14ac:dyDescent="0.25"/>
    <row r="6403" customFormat="1" x14ac:dyDescent="0.25"/>
    <row r="6404" customFormat="1" x14ac:dyDescent="0.25"/>
    <row r="6405" customFormat="1" x14ac:dyDescent="0.25"/>
    <row r="6406" customFormat="1" x14ac:dyDescent="0.25"/>
    <row r="6407" customFormat="1" x14ac:dyDescent="0.25"/>
    <row r="6408" customFormat="1" x14ac:dyDescent="0.25"/>
    <row r="6409" customFormat="1" x14ac:dyDescent="0.25"/>
    <row r="6410" customFormat="1" x14ac:dyDescent="0.25"/>
    <row r="6411" customFormat="1" x14ac:dyDescent="0.25"/>
    <row r="6412" customFormat="1" x14ac:dyDescent="0.25"/>
    <row r="6413" customFormat="1" x14ac:dyDescent="0.25"/>
    <row r="6414" customFormat="1" x14ac:dyDescent="0.25"/>
    <row r="6415" customFormat="1" x14ac:dyDescent="0.25"/>
    <row r="6416" customFormat="1" x14ac:dyDescent="0.25"/>
    <row r="6417" customFormat="1" x14ac:dyDescent="0.25"/>
    <row r="6418" customFormat="1" x14ac:dyDescent="0.25"/>
    <row r="6419" customFormat="1" x14ac:dyDescent="0.25"/>
    <row r="6420" customFormat="1" x14ac:dyDescent="0.25"/>
    <row r="6421" customFormat="1" x14ac:dyDescent="0.25"/>
    <row r="6422" customFormat="1" x14ac:dyDescent="0.25"/>
    <row r="6423" customFormat="1" x14ac:dyDescent="0.25"/>
    <row r="6424" customFormat="1" x14ac:dyDescent="0.25"/>
    <row r="6425" customFormat="1" x14ac:dyDescent="0.25"/>
    <row r="6426" customFormat="1" x14ac:dyDescent="0.25"/>
    <row r="6427" customFormat="1" x14ac:dyDescent="0.25"/>
    <row r="6428" customFormat="1" x14ac:dyDescent="0.25"/>
    <row r="6429" customFormat="1" x14ac:dyDescent="0.25"/>
    <row r="6430" customFormat="1" x14ac:dyDescent="0.25"/>
    <row r="6431" customFormat="1" x14ac:dyDescent="0.25"/>
    <row r="6432" customFormat="1" x14ac:dyDescent="0.25"/>
    <row r="6433" customFormat="1" x14ac:dyDescent="0.25"/>
    <row r="6434" customFormat="1" x14ac:dyDescent="0.25"/>
    <row r="6435" customFormat="1" x14ac:dyDescent="0.25"/>
    <row r="6436" customFormat="1" x14ac:dyDescent="0.25"/>
    <row r="6437" customFormat="1" x14ac:dyDescent="0.25"/>
    <row r="6438" customFormat="1" x14ac:dyDescent="0.25"/>
    <row r="6439" customFormat="1" x14ac:dyDescent="0.25"/>
    <row r="6440" customFormat="1" x14ac:dyDescent="0.25"/>
    <row r="6441" customFormat="1" x14ac:dyDescent="0.25"/>
    <row r="6442" customFormat="1" x14ac:dyDescent="0.25"/>
    <row r="6443" customFormat="1" x14ac:dyDescent="0.25"/>
    <row r="6444" customFormat="1" x14ac:dyDescent="0.25"/>
    <row r="6445" customFormat="1" x14ac:dyDescent="0.25"/>
    <row r="6446" customFormat="1" x14ac:dyDescent="0.25"/>
    <row r="6447" customFormat="1" x14ac:dyDescent="0.25"/>
    <row r="6448" customFormat="1" x14ac:dyDescent="0.25"/>
    <row r="6449" customFormat="1" x14ac:dyDescent="0.25"/>
    <row r="6450" customFormat="1" x14ac:dyDescent="0.25"/>
    <row r="6451" customFormat="1" x14ac:dyDescent="0.25"/>
    <row r="6452" customFormat="1" x14ac:dyDescent="0.25"/>
    <row r="6453" customFormat="1" x14ac:dyDescent="0.25"/>
    <row r="6454" customFormat="1" x14ac:dyDescent="0.25"/>
    <row r="6455" customFormat="1" x14ac:dyDescent="0.25"/>
    <row r="6456" customFormat="1" x14ac:dyDescent="0.25"/>
    <row r="6457" customFormat="1" x14ac:dyDescent="0.25"/>
    <row r="6458" customFormat="1" x14ac:dyDescent="0.25"/>
    <row r="6459" customFormat="1" x14ac:dyDescent="0.25"/>
    <row r="6460" customFormat="1" x14ac:dyDescent="0.25"/>
    <row r="6461" customFormat="1" x14ac:dyDescent="0.25"/>
    <row r="6462" customFormat="1" x14ac:dyDescent="0.25"/>
    <row r="6463" customFormat="1" x14ac:dyDescent="0.25"/>
    <row r="6464" customFormat="1" x14ac:dyDescent="0.25"/>
    <row r="6465" customFormat="1" x14ac:dyDescent="0.25"/>
    <row r="6466" customFormat="1" x14ac:dyDescent="0.25"/>
    <row r="6467" customFormat="1" x14ac:dyDescent="0.25"/>
    <row r="6468" customFormat="1" x14ac:dyDescent="0.25"/>
    <row r="6469" customFormat="1" x14ac:dyDescent="0.25"/>
    <row r="6470" customFormat="1" x14ac:dyDescent="0.25"/>
    <row r="6471" customFormat="1" x14ac:dyDescent="0.25"/>
    <row r="6472" customFormat="1" x14ac:dyDescent="0.25"/>
    <row r="6473" customFormat="1" x14ac:dyDescent="0.25"/>
    <row r="6474" customFormat="1" x14ac:dyDescent="0.25"/>
    <row r="6475" customFormat="1" x14ac:dyDescent="0.25"/>
    <row r="6476" customFormat="1" x14ac:dyDescent="0.25"/>
    <row r="6477" customFormat="1" x14ac:dyDescent="0.25"/>
    <row r="6478" customFormat="1" x14ac:dyDescent="0.25"/>
    <row r="6479" customFormat="1" x14ac:dyDescent="0.25"/>
    <row r="6480" customFormat="1" x14ac:dyDescent="0.25"/>
    <row r="6481" customFormat="1" x14ac:dyDescent="0.25"/>
    <row r="6482" customFormat="1" x14ac:dyDescent="0.25"/>
    <row r="6483" customFormat="1" x14ac:dyDescent="0.25"/>
    <row r="6484" customFormat="1" x14ac:dyDescent="0.25"/>
    <row r="6485" customFormat="1" x14ac:dyDescent="0.25"/>
    <row r="6486" customFormat="1" x14ac:dyDescent="0.25"/>
    <row r="6487" customFormat="1" x14ac:dyDescent="0.25"/>
    <row r="6488" customFormat="1" x14ac:dyDescent="0.25"/>
    <row r="6489" customFormat="1" x14ac:dyDescent="0.25"/>
    <row r="6490" customFormat="1" x14ac:dyDescent="0.25"/>
    <row r="6491" customFormat="1" x14ac:dyDescent="0.25"/>
    <row r="6492" customFormat="1" x14ac:dyDescent="0.25"/>
    <row r="6493" customFormat="1" x14ac:dyDescent="0.25"/>
    <row r="6494" customFormat="1" x14ac:dyDescent="0.25"/>
    <row r="6495" customFormat="1" x14ac:dyDescent="0.25"/>
    <row r="6496" customFormat="1" x14ac:dyDescent="0.25"/>
    <row r="6497" customFormat="1" x14ac:dyDescent="0.25"/>
    <row r="6498" customFormat="1" x14ac:dyDescent="0.25"/>
    <row r="6499" customFormat="1" x14ac:dyDescent="0.25"/>
    <row r="6500" customFormat="1" x14ac:dyDescent="0.25"/>
    <row r="6501" customFormat="1" x14ac:dyDescent="0.25"/>
    <row r="6502" customFormat="1" x14ac:dyDescent="0.25"/>
    <row r="6503" customFormat="1" x14ac:dyDescent="0.25"/>
    <row r="6504" customFormat="1" x14ac:dyDescent="0.25"/>
    <row r="6505" customFormat="1" x14ac:dyDescent="0.25"/>
    <row r="6506" customFormat="1" x14ac:dyDescent="0.25"/>
    <row r="6507" customFormat="1" x14ac:dyDescent="0.25"/>
    <row r="6508" customFormat="1" x14ac:dyDescent="0.25"/>
    <row r="6509" customFormat="1" x14ac:dyDescent="0.25"/>
    <row r="6510" customFormat="1" x14ac:dyDescent="0.25"/>
    <row r="6511" customFormat="1" x14ac:dyDescent="0.25"/>
    <row r="6512" customFormat="1" x14ac:dyDescent="0.25"/>
    <row r="6513" customFormat="1" x14ac:dyDescent="0.25"/>
    <row r="6514" customFormat="1" x14ac:dyDescent="0.25"/>
    <row r="6515" customFormat="1" x14ac:dyDescent="0.25"/>
    <row r="6516" customFormat="1" x14ac:dyDescent="0.25"/>
    <row r="6517" customFormat="1" x14ac:dyDescent="0.25"/>
    <row r="6518" customFormat="1" x14ac:dyDescent="0.25"/>
    <row r="6519" customFormat="1" x14ac:dyDescent="0.25"/>
    <row r="6520" customFormat="1" x14ac:dyDescent="0.25"/>
    <row r="6521" customFormat="1" x14ac:dyDescent="0.25"/>
    <row r="6522" customFormat="1" x14ac:dyDescent="0.25"/>
    <row r="6523" customFormat="1" x14ac:dyDescent="0.25"/>
    <row r="6524" customFormat="1" x14ac:dyDescent="0.25"/>
    <row r="6525" customFormat="1" x14ac:dyDescent="0.25"/>
    <row r="6526" customFormat="1" x14ac:dyDescent="0.25"/>
    <row r="6527" customFormat="1" x14ac:dyDescent="0.25"/>
    <row r="6528" customFormat="1" x14ac:dyDescent="0.25"/>
    <row r="6529" customFormat="1" x14ac:dyDescent="0.25"/>
    <row r="6530" customFormat="1" x14ac:dyDescent="0.25"/>
    <row r="6531" customFormat="1" x14ac:dyDescent="0.25"/>
    <row r="6532" customFormat="1" x14ac:dyDescent="0.25"/>
    <row r="6533" customFormat="1" x14ac:dyDescent="0.25"/>
    <row r="6534" customFormat="1" x14ac:dyDescent="0.25"/>
    <row r="6535" customFormat="1" x14ac:dyDescent="0.25"/>
    <row r="6536" customFormat="1" x14ac:dyDescent="0.25"/>
    <row r="6537" customFormat="1" x14ac:dyDescent="0.25"/>
    <row r="6538" customFormat="1" x14ac:dyDescent="0.25"/>
    <row r="6539" customFormat="1" x14ac:dyDescent="0.25"/>
    <row r="6540" customFormat="1" x14ac:dyDescent="0.25"/>
    <row r="6541" customFormat="1" x14ac:dyDescent="0.25"/>
    <row r="6542" customFormat="1" x14ac:dyDescent="0.25"/>
    <row r="6543" customFormat="1" x14ac:dyDescent="0.25"/>
    <row r="6544" customFormat="1" x14ac:dyDescent="0.25"/>
    <row r="6545" customFormat="1" x14ac:dyDescent="0.25"/>
    <row r="6546" customFormat="1" x14ac:dyDescent="0.25"/>
    <row r="6547" customFormat="1" x14ac:dyDescent="0.25"/>
    <row r="6548" customFormat="1" x14ac:dyDescent="0.25"/>
    <row r="6549" customFormat="1" x14ac:dyDescent="0.25"/>
    <row r="6550" customFormat="1" x14ac:dyDescent="0.25"/>
    <row r="6551" customFormat="1" x14ac:dyDescent="0.25"/>
    <row r="6552" customFormat="1" x14ac:dyDescent="0.25"/>
    <row r="6553" customFormat="1" x14ac:dyDescent="0.25"/>
    <row r="6554" customFormat="1" x14ac:dyDescent="0.25"/>
    <row r="6555" customFormat="1" x14ac:dyDescent="0.25"/>
    <row r="6556" customFormat="1" x14ac:dyDescent="0.25"/>
    <row r="6557" customFormat="1" x14ac:dyDescent="0.25"/>
    <row r="6558" customFormat="1" x14ac:dyDescent="0.25"/>
    <row r="6559" customFormat="1" x14ac:dyDescent="0.25"/>
    <row r="6560" customFormat="1" x14ac:dyDescent="0.25"/>
    <row r="6561" customFormat="1" x14ac:dyDescent="0.25"/>
    <row r="6562" customFormat="1" x14ac:dyDescent="0.25"/>
    <row r="6563" customFormat="1" x14ac:dyDescent="0.25"/>
    <row r="6564" customFormat="1" x14ac:dyDescent="0.25"/>
    <row r="6565" customFormat="1" x14ac:dyDescent="0.25"/>
    <row r="6566" customFormat="1" x14ac:dyDescent="0.25"/>
    <row r="6567" customFormat="1" x14ac:dyDescent="0.25"/>
    <row r="6568" customFormat="1" x14ac:dyDescent="0.25"/>
    <row r="6569" customFormat="1" x14ac:dyDescent="0.25"/>
    <row r="6570" customFormat="1" x14ac:dyDescent="0.25"/>
    <row r="6571" customFormat="1" x14ac:dyDescent="0.25"/>
    <row r="6572" customFormat="1" x14ac:dyDescent="0.25"/>
    <row r="6573" customFormat="1" x14ac:dyDescent="0.25"/>
    <row r="6574" customFormat="1" x14ac:dyDescent="0.25"/>
    <row r="6575" customFormat="1" x14ac:dyDescent="0.25"/>
    <row r="6576" customFormat="1" x14ac:dyDescent="0.25"/>
    <row r="6577" customFormat="1" x14ac:dyDescent="0.25"/>
    <row r="6578" customFormat="1" x14ac:dyDescent="0.25"/>
    <row r="6579" customFormat="1" x14ac:dyDescent="0.25"/>
    <row r="6580" customFormat="1" x14ac:dyDescent="0.25"/>
    <row r="6581" customFormat="1" x14ac:dyDescent="0.25"/>
    <row r="6582" customFormat="1" x14ac:dyDescent="0.25"/>
    <row r="6583" customFormat="1" x14ac:dyDescent="0.25"/>
    <row r="6584" customFormat="1" x14ac:dyDescent="0.25"/>
    <row r="6585" customFormat="1" x14ac:dyDescent="0.25"/>
    <row r="6586" customFormat="1" x14ac:dyDescent="0.25"/>
    <row r="6587" customFormat="1" x14ac:dyDescent="0.25"/>
    <row r="6588" customFormat="1" x14ac:dyDescent="0.25"/>
    <row r="6589" customFormat="1" x14ac:dyDescent="0.25"/>
    <row r="6590" customFormat="1" x14ac:dyDescent="0.25"/>
    <row r="6591" customFormat="1" x14ac:dyDescent="0.25"/>
    <row r="6592" customFormat="1" x14ac:dyDescent="0.25"/>
    <row r="6593" customFormat="1" x14ac:dyDescent="0.25"/>
    <row r="6594" customFormat="1" x14ac:dyDescent="0.25"/>
    <row r="6595" customFormat="1" x14ac:dyDescent="0.25"/>
    <row r="6596" customFormat="1" x14ac:dyDescent="0.25"/>
    <row r="6597" customFormat="1" x14ac:dyDescent="0.25"/>
    <row r="6598" customFormat="1" x14ac:dyDescent="0.25"/>
    <row r="6599" customFormat="1" x14ac:dyDescent="0.25"/>
    <row r="6600" customFormat="1" x14ac:dyDescent="0.25"/>
    <row r="6601" customFormat="1" x14ac:dyDescent="0.25"/>
    <row r="6602" customFormat="1" x14ac:dyDescent="0.25"/>
    <row r="6603" customFormat="1" x14ac:dyDescent="0.25"/>
    <row r="6604" customFormat="1" x14ac:dyDescent="0.25"/>
    <row r="6605" customFormat="1" x14ac:dyDescent="0.25"/>
    <row r="6606" customFormat="1" x14ac:dyDescent="0.25"/>
    <row r="6607" customFormat="1" x14ac:dyDescent="0.25"/>
    <row r="6608" customFormat="1" x14ac:dyDescent="0.25"/>
    <row r="6609" customFormat="1" x14ac:dyDescent="0.25"/>
    <row r="6610" customFormat="1" x14ac:dyDescent="0.25"/>
    <row r="6611" customFormat="1" x14ac:dyDescent="0.25"/>
    <row r="6612" customFormat="1" x14ac:dyDescent="0.25"/>
    <row r="6613" customFormat="1" x14ac:dyDescent="0.25"/>
    <row r="6614" customFormat="1" x14ac:dyDescent="0.25"/>
    <row r="6615" customFormat="1" x14ac:dyDescent="0.25"/>
    <row r="6616" customFormat="1" x14ac:dyDescent="0.25"/>
    <row r="6617" customFormat="1" x14ac:dyDescent="0.25"/>
    <row r="6618" customFormat="1" x14ac:dyDescent="0.25"/>
    <row r="6619" customFormat="1" x14ac:dyDescent="0.25"/>
    <row r="6620" customFormat="1" x14ac:dyDescent="0.25"/>
    <row r="6621" customFormat="1" x14ac:dyDescent="0.25"/>
    <row r="6622" customFormat="1" x14ac:dyDescent="0.25"/>
    <row r="6623" customFormat="1" x14ac:dyDescent="0.25"/>
    <row r="6624" customFormat="1" x14ac:dyDescent="0.25"/>
    <row r="6625" customFormat="1" x14ac:dyDescent="0.25"/>
    <row r="6626" customFormat="1" x14ac:dyDescent="0.25"/>
    <row r="6627" customFormat="1" x14ac:dyDescent="0.25"/>
    <row r="6628" customFormat="1" x14ac:dyDescent="0.25"/>
    <row r="6629" customFormat="1" x14ac:dyDescent="0.25"/>
    <row r="6630" customFormat="1" x14ac:dyDescent="0.25"/>
    <row r="6631" customFormat="1" x14ac:dyDescent="0.25"/>
    <row r="6632" customFormat="1" x14ac:dyDescent="0.25"/>
    <row r="6633" customFormat="1" x14ac:dyDescent="0.25"/>
    <row r="6634" customFormat="1" x14ac:dyDescent="0.25"/>
    <row r="6635" customFormat="1" x14ac:dyDescent="0.25"/>
    <row r="6636" customFormat="1" x14ac:dyDescent="0.25"/>
    <row r="6637" customFormat="1" x14ac:dyDescent="0.25"/>
    <row r="6638" customFormat="1" x14ac:dyDescent="0.25"/>
    <row r="6639" customFormat="1" x14ac:dyDescent="0.25"/>
    <row r="6640" customFormat="1" x14ac:dyDescent="0.25"/>
    <row r="6641" customFormat="1" x14ac:dyDescent="0.25"/>
    <row r="6642" customFormat="1" x14ac:dyDescent="0.25"/>
    <row r="6643" customFormat="1" x14ac:dyDescent="0.25"/>
    <row r="6644" customFormat="1" x14ac:dyDescent="0.25"/>
    <row r="6645" customFormat="1" x14ac:dyDescent="0.25"/>
    <row r="6646" customFormat="1" x14ac:dyDescent="0.25"/>
    <row r="6647" customFormat="1" x14ac:dyDescent="0.25"/>
    <row r="6648" customFormat="1" x14ac:dyDescent="0.25"/>
    <row r="6649" customFormat="1" x14ac:dyDescent="0.25"/>
    <row r="6650" customFormat="1" x14ac:dyDescent="0.25"/>
    <row r="6651" customFormat="1" x14ac:dyDescent="0.25"/>
    <row r="6652" customFormat="1" x14ac:dyDescent="0.25"/>
    <row r="6653" customFormat="1" x14ac:dyDescent="0.25"/>
    <row r="6654" customFormat="1" x14ac:dyDescent="0.25"/>
    <row r="6655" customFormat="1" x14ac:dyDescent="0.25"/>
    <row r="6656" customFormat="1" x14ac:dyDescent="0.25"/>
    <row r="6657" customFormat="1" x14ac:dyDescent="0.25"/>
    <row r="6658" customFormat="1" x14ac:dyDescent="0.25"/>
    <row r="6659" customFormat="1" x14ac:dyDescent="0.25"/>
    <row r="6660" customFormat="1" x14ac:dyDescent="0.25"/>
    <row r="6661" customFormat="1" x14ac:dyDescent="0.25"/>
    <row r="6662" customFormat="1" x14ac:dyDescent="0.25"/>
    <row r="6663" customFormat="1" x14ac:dyDescent="0.25"/>
    <row r="6664" customFormat="1" x14ac:dyDescent="0.25"/>
    <row r="6665" customFormat="1" x14ac:dyDescent="0.25"/>
    <row r="6666" customFormat="1" x14ac:dyDescent="0.25"/>
    <row r="6667" customFormat="1" x14ac:dyDescent="0.25"/>
    <row r="6668" customFormat="1" x14ac:dyDescent="0.25"/>
    <row r="6669" customFormat="1" x14ac:dyDescent="0.25"/>
    <row r="6670" customFormat="1" x14ac:dyDescent="0.25"/>
    <row r="6671" customFormat="1" x14ac:dyDescent="0.25"/>
    <row r="6672" customFormat="1" x14ac:dyDescent="0.25"/>
    <row r="6673" customFormat="1" x14ac:dyDescent="0.25"/>
    <row r="6674" customFormat="1" x14ac:dyDescent="0.25"/>
    <row r="6675" customFormat="1" x14ac:dyDescent="0.25"/>
    <row r="6676" customFormat="1" x14ac:dyDescent="0.25"/>
    <row r="6677" customFormat="1" x14ac:dyDescent="0.25"/>
    <row r="6678" customFormat="1" x14ac:dyDescent="0.25"/>
    <row r="6679" customFormat="1" x14ac:dyDescent="0.25"/>
    <row r="6680" customFormat="1" x14ac:dyDescent="0.25"/>
    <row r="6681" customFormat="1" x14ac:dyDescent="0.25"/>
    <row r="6682" customFormat="1" x14ac:dyDescent="0.25"/>
    <row r="6683" customFormat="1" x14ac:dyDescent="0.25"/>
    <row r="6684" customFormat="1" x14ac:dyDescent="0.25"/>
    <row r="6685" customFormat="1" x14ac:dyDescent="0.25"/>
    <row r="6686" customFormat="1" x14ac:dyDescent="0.25"/>
    <row r="6687" customFormat="1" x14ac:dyDescent="0.25"/>
    <row r="6688" customFormat="1" x14ac:dyDescent="0.25"/>
    <row r="6689" customFormat="1" x14ac:dyDescent="0.25"/>
    <row r="6690" customFormat="1" x14ac:dyDescent="0.25"/>
    <row r="6691" customFormat="1" x14ac:dyDescent="0.25"/>
    <row r="6692" customFormat="1" x14ac:dyDescent="0.25"/>
    <row r="6693" customFormat="1" x14ac:dyDescent="0.25"/>
    <row r="6694" customFormat="1" x14ac:dyDescent="0.25"/>
    <row r="6695" customFormat="1" x14ac:dyDescent="0.25"/>
    <row r="6696" customFormat="1" x14ac:dyDescent="0.25"/>
    <row r="6697" customFormat="1" x14ac:dyDescent="0.25"/>
    <row r="6698" customFormat="1" x14ac:dyDescent="0.25"/>
    <row r="6699" customFormat="1" x14ac:dyDescent="0.25"/>
    <row r="6700" customFormat="1" x14ac:dyDescent="0.25"/>
    <row r="6701" customFormat="1" x14ac:dyDescent="0.25"/>
    <row r="6702" customFormat="1" x14ac:dyDescent="0.25"/>
    <row r="6703" customFormat="1" x14ac:dyDescent="0.25"/>
    <row r="6704" customFormat="1" x14ac:dyDescent="0.25"/>
    <row r="6705" customFormat="1" x14ac:dyDescent="0.25"/>
    <row r="6706" customFormat="1" x14ac:dyDescent="0.25"/>
    <row r="6707" customFormat="1" x14ac:dyDescent="0.25"/>
    <row r="6708" customFormat="1" x14ac:dyDescent="0.25"/>
    <row r="6709" customFormat="1" x14ac:dyDescent="0.25"/>
    <row r="6710" customFormat="1" x14ac:dyDescent="0.25"/>
    <row r="6711" customFormat="1" x14ac:dyDescent="0.25"/>
    <row r="6712" customFormat="1" x14ac:dyDescent="0.25"/>
    <row r="6713" customFormat="1" x14ac:dyDescent="0.25"/>
    <row r="6714" customFormat="1" x14ac:dyDescent="0.25"/>
    <row r="6715" customFormat="1" x14ac:dyDescent="0.25"/>
    <row r="6716" customFormat="1" x14ac:dyDescent="0.25"/>
    <row r="6717" customFormat="1" x14ac:dyDescent="0.25"/>
    <row r="6718" customFormat="1" x14ac:dyDescent="0.25"/>
    <row r="6719" customFormat="1" x14ac:dyDescent="0.25"/>
    <row r="6720" customFormat="1" x14ac:dyDescent="0.25"/>
    <row r="6721" customFormat="1" x14ac:dyDescent="0.25"/>
    <row r="6722" customFormat="1" x14ac:dyDescent="0.25"/>
    <row r="6723" customFormat="1" x14ac:dyDescent="0.25"/>
    <row r="6724" customFormat="1" x14ac:dyDescent="0.25"/>
    <row r="6725" customFormat="1" x14ac:dyDescent="0.25"/>
    <row r="6726" customFormat="1" x14ac:dyDescent="0.25"/>
    <row r="6727" customFormat="1" x14ac:dyDescent="0.25"/>
    <row r="6728" customFormat="1" x14ac:dyDescent="0.25"/>
    <row r="6729" customFormat="1" x14ac:dyDescent="0.25"/>
    <row r="6730" customFormat="1" x14ac:dyDescent="0.25"/>
    <row r="6731" customFormat="1" x14ac:dyDescent="0.25"/>
    <row r="6732" customFormat="1" x14ac:dyDescent="0.25"/>
    <row r="6733" customFormat="1" x14ac:dyDescent="0.25"/>
    <row r="6734" customFormat="1" x14ac:dyDescent="0.25"/>
    <row r="6735" customFormat="1" x14ac:dyDescent="0.25"/>
    <row r="6736" customFormat="1" x14ac:dyDescent="0.25"/>
    <row r="6737" customFormat="1" x14ac:dyDescent="0.25"/>
    <row r="6738" customFormat="1" x14ac:dyDescent="0.25"/>
    <row r="6739" customFormat="1" x14ac:dyDescent="0.25"/>
    <row r="6740" customFormat="1" x14ac:dyDescent="0.25"/>
    <row r="6741" customFormat="1" x14ac:dyDescent="0.25"/>
    <row r="6742" customFormat="1" x14ac:dyDescent="0.25"/>
    <row r="6743" customFormat="1" x14ac:dyDescent="0.25"/>
    <row r="6744" customFormat="1" x14ac:dyDescent="0.25"/>
    <row r="6745" customFormat="1" x14ac:dyDescent="0.25"/>
    <row r="6746" customFormat="1" x14ac:dyDescent="0.25"/>
    <row r="6747" customFormat="1" x14ac:dyDescent="0.25"/>
    <row r="6748" customFormat="1" x14ac:dyDescent="0.25"/>
    <row r="6749" customFormat="1" x14ac:dyDescent="0.25"/>
    <row r="6750" customFormat="1" x14ac:dyDescent="0.25"/>
    <row r="6751" customFormat="1" x14ac:dyDescent="0.25"/>
    <row r="6752" customFormat="1" x14ac:dyDescent="0.25"/>
    <row r="6753" customFormat="1" x14ac:dyDescent="0.25"/>
    <row r="6754" customFormat="1" x14ac:dyDescent="0.25"/>
    <row r="6755" customFormat="1" x14ac:dyDescent="0.25"/>
    <row r="6756" customFormat="1" x14ac:dyDescent="0.25"/>
    <row r="6757" customFormat="1" x14ac:dyDescent="0.25"/>
    <row r="6758" customFormat="1" x14ac:dyDescent="0.25"/>
    <row r="6759" customFormat="1" x14ac:dyDescent="0.25"/>
    <row r="6760" customFormat="1" x14ac:dyDescent="0.25"/>
    <row r="6761" customFormat="1" x14ac:dyDescent="0.25"/>
    <row r="6762" customFormat="1" x14ac:dyDescent="0.25"/>
    <row r="6763" customFormat="1" x14ac:dyDescent="0.25"/>
    <row r="6764" customFormat="1" x14ac:dyDescent="0.25"/>
    <row r="6765" customFormat="1" x14ac:dyDescent="0.25"/>
    <row r="6766" customFormat="1" x14ac:dyDescent="0.25"/>
    <row r="6767" customFormat="1" x14ac:dyDescent="0.25"/>
    <row r="6768" customFormat="1" x14ac:dyDescent="0.25"/>
    <row r="6769" customFormat="1" x14ac:dyDescent="0.25"/>
    <row r="6770" customFormat="1" x14ac:dyDescent="0.25"/>
    <row r="6771" customFormat="1" x14ac:dyDescent="0.25"/>
    <row r="6772" customFormat="1" x14ac:dyDescent="0.25"/>
    <row r="6773" customFormat="1" x14ac:dyDescent="0.25"/>
    <row r="6774" customFormat="1" x14ac:dyDescent="0.25"/>
    <row r="6775" customFormat="1" x14ac:dyDescent="0.25"/>
    <row r="6776" customFormat="1" x14ac:dyDescent="0.25"/>
    <row r="6777" customFormat="1" x14ac:dyDescent="0.25"/>
    <row r="6778" customFormat="1" x14ac:dyDescent="0.25"/>
    <row r="6779" customFormat="1" x14ac:dyDescent="0.25"/>
    <row r="6780" customFormat="1" x14ac:dyDescent="0.25"/>
    <row r="6781" customFormat="1" x14ac:dyDescent="0.25"/>
    <row r="6782" customFormat="1" x14ac:dyDescent="0.25"/>
    <row r="6783" customFormat="1" x14ac:dyDescent="0.25"/>
    <row r="6784" customFormat="1" x14ac:dyDescent="0.25"/>
    <row r="6785" customFormat="1" x14ac:dyDescent="0.25"/>
    <row r="6786" customFormat="1" x14ac:dyDescent="0.25"/>
    <row r="6787" customFormat="1" x14ac:dyDescent="0.25"/>
    <row r="6788" customFormat="1" x14ac:dyDescent="0.25"/>
    <row r="6789" customFormat="1" x14ac:dyDescent="0.25"/>
    <row r="6790" customFormat="1" x14ac:dyDescent="0.25"/>
    <row r="6791" customFormat="1" x14ac:dyDescent="0.25"/>
    <row r="6792" customFormat="1" x14ac:dyDescent="0.25"/>
    <row r="6793" customFormat="1" x14ac:dyDescent="0.25"/>
    <row r="6794" customFormat="1" x14ac:dyDescent="0.25"/>
    <row r="6795" customFormat="1" x14ac:dyDescent="0.25"/>
    <row r="6796" customFormat="1" x14ac:dyDescent="0.25"/>
    <row r="6797" customFormat="1" x14ac:dyDescent="0.25"/>
    <row r="6798" customFormat="1" x14ac:dyDescent="0.25"/>
    <row r="6799" customFormat="1" x14ac:dyDescent="0.25"/>
    <row r="6800" customFormat="1" x14ac:dyDescent="0.25"/>
    <row r="6801" customFormat="1" x14ac:dyDescent="0.25"/>
    <row r="6802" customFormat="1" x14ac:dyDescent="0.25"/>
    <row r="6803" customFormat="1" x14ac:dyDescent="0.25"/>
    <row r="6804" customFormat="1" x14ac:dyDescent="0.25"/>
    <row r="6805" customFormat="1" x14ac:dyDescent="0.25"/>
    <row r="6806" customFormat="1" x14ac:dyDescent="0.25"/>
    <row r="6807" customFormat="1" x14ac:dyDescent="0.25"/>
    <row r="6808" customFormat="1" x14ac:dyDescent="0.25"/>
    <row r="6809" customFormat="1" x14ac:dyDescent="0.25"/>
    <row r="6810" customFormat="1" x14ac:dyDescent="0.25"/>
    <row r="6811" customFormat="1" x14ac:dyDescent="0.25"/>
    <row r="6812" customFormat="1" x14ac:dyDescent="0.25"/>
    <row r="6813" customFormat="1" x14ac:dyDescent="0.25"/>
    <row r="6814" customFormat="1" x14ac:dyDescent="0.25"/>
    <row r="6815" customFormat="1" x14ac:dyDescent="0.25"/>
    <row r="6816" customFormat="1" x14ac:dyDescent="0.25"/>
    <row r="6817" customFormat="1" x14ac:dyDescent="0.25"/>
    <row r="6818" customFormat="1" x14ac:dyDescent="0.25"/>
    <row r="6819" customFormat="1" x14ac:dyDescent="0.25"/>
    <row r="6820" customFormat="1" x14ac:dyDescent="0.25"/>
    <row r="6821" customFormat="1" x14ac:dyDescent="0.25"/>
    <row r="6822" customFormat="1" x14ac:dyDescent="0.25"/>
    <row r="6823" customFormat="1" x14ac:dyDescent="0.25"/>
    <row r="6824" customFormat="1" x14ac:dyDescent="0.25"/>
    <row r="6825" customFormat="1" x14ac:dyDescent="0.25"/>
    <row r="6826" customFormat="1" x14ac:dyDescent="0.25"/>
    <row r="6827" customFormat="1" x14ac:dyDescent="0.25"/>
    <row r="6828" customFormat="1" x14ac:dyDescent="0.25"/>
    <row r="6829" customFormat="1" x14ac:dyDescent="0.25"/>
    <row r="6830" customFormat="1" x14ac:dyDescent="0.25"/>
    <row r="6831" customFormat="1" x14ac:dyDescent="0.25"/>
    <row r="6832" customFormat="1" x14ac:dyDescent="0.25"/>
    <row r="6833" customFormat="1" x14ac:dyDescent="0.25"/>
    <row r="6834" customFormat="1" x14ac:dyDescent="0.25"/>
    <row r="6835" customFormat="1" x14ac:dyDescent="0.25"/>
    <row r="6836" customFormat="1" x14ac:dyDescent="0.25"/>
    <row r="6837" customFormat="1" x14ac:dyDescent="0.25"/>
    <row r="6838" customFormat="1" x14ac:dyDescent="0.25"/>
    <row r="6839" customFormat="1" x14ac:dyDescent="0.25"/>
    <row r="6840" customFormat="1" x14ac:dyDescent="0.25"/>
    <row r="6841" customFormat="1" x14ac:dyDescent="0.25"/>
    <row r="6842" customFormat="1" x14ac:dyDescent="0.25"/>
    <row r="6843" customFormat="1" x14ac:dyDescent="0.25"/>
    <row r="6844" customFormat="1" x14ac:dyDescent="0.25"/>
    <row r="6845" customFormat="1" x14ac:dyDescent="0.25"/>
    <row r="6846" customFormat="1" x14ac:dyDescent="0.25"/>
    <row r="6847" customFormat="1" x14ac:dyDescent="0.25"/>
    <row r="6848" customFormat="1" x14ac:dyDescent="0.25"/>
    <row r="6849" customFormat="1" x14ac:dyDescent="0.25"/>
    <row r="6850" customFormat="1" x14ac:dyDescent="0.25"/>
    <row r="6851" customFormat="1" x14ac:dyDescent="0.25"/>
    <row r="6852" customFormat="1" x14ac:dyDescent="0.25"/>
    <row r="6853" customFormat="1" x14ac:dyDescent="0.25"/>
    <row r="6854" customFormat="1" x14ac:dyDescent="0.25"/>
    <row r="6855" customFormat="1" x14ac:dyDescent="0.25"/>
    <row r="6856" customFormat="1" x14ac:dyDescent="0.25"/>
    <row r="6857" customFormat="1" x14ac:dyDescent="0.25"/>
    <row r="6858" customFormat="1" x14ac:dyDescent="0.25"/>
    <row r="6859" customFormat="1" x14ac:dyDescent="0.25"/>
    <row r="6860" customFormat="1" x14ac:dyDescent="0.25"/>
    <row r="6861" customFormat="1" x14ac:dyDescent="0.25"/>
    <row r="6862" customFormat="1" x14ac:dyDescent="0.25"/>
    <row r="6863" customFormat="1" x14ac:dyDescent="0.25"/>
    <row r="6864" customFormat="1" x14ac:dyDescent="0.25"/>
    <row r="6865" customFormat="1" x14ac:dyDescent="0.25"/>
    <row r="6866" customFormat="1" x14ac:dyDescent="0.25"/>
    <row r="6867" customFormat="1" x14ac:dyDescent="0.25"/>
    <row r="6868" customFormat="1" x14ac:dyDescent="0.25"/>
    <row r="6869" customFormat="1" x14ac:dyDescent="0.25"/>
    <row r="6870" customFormat="1" x14ac:dyDescent="0.25"/>
    <row r="6871" customFormat="1" x14ac:dyDescent="0.25"/>
    <row r="6872" customFormat="1" x14ac:dyDescent="0.25"/>
    <row r="6873" customFormat="1" x14ac:dyDescent="0.25"/>
    <row r="6874" customFormat="1" x14ac:dyDescent="0.25"/>
    <row r="6875" customFormat="1" x14ac:dyDescent="0.25"/>
    <row r="6876" customFormat="1" x14ac:dyDescent="0.25"/>
    <row r="6877" customFormat="1" x14ac:dyDescent="0.25"/>
    <row r="6878" customFormat="1" x14ac:dyDescent="0.25"/>
    <row r="6879" customFormat="1" x14ac:dyDescent="0.25"/>
    <row r="6880" customFormat="1" x14ac:dyDescent="0.25"/>
    <row r="6881" customFormat="1" x14ac:dyDescent="0.25"/>
    <row r="6882" customFormat="1" x14ac:dyDescent="0.25"/>
    <row r="6883" customFormat="1" x14ac:dyDescent="0.25"/>
    <row r="6884" customFormat="1" x14ac:dyDescent="0.25"/>
    <row r="6885" customFormat="1" x14ac:dyDescent="0.25"/>
    <row r="6886" customFormat="1" x14ac:dyDescent="0.25"/>
    <row r="6887" customFormat="1" x14ac:dyDescent="0.25"/>
    <row r="6888" customFormat="1" x14ac:dyDescent="0.25"/>
    <row r="6889" customFormat="1" x14ac:dyDescent="0.25"/>
    <row r="6890" customFormat="1" x14ac:dyDescent="0.25"/>
    <row r="6891" customFormat="1" x14ac:dyDescent="0.25"/>
    <row r="6892" customFormat="1" x14ac:dyDescent="0.25"/>
    <row r="6893" customFormat="1" x14ac:dyDescent="0.25"/>
    <row r="6894" customFormat="1" x14ac:dyDescent="0.25"/>
    <row r="6895" customFormat="1" x14ac:dyDescent="0.25"/>
    <row r="6896" customFormat="1" x14ac:dyDescent="0.25"/>
    <row r="6897" customFormat="1" x14ac:dyDescent="0.25"/>
    <row r="6898" customFormat="1" x14ac:dyDescent="0.25"/>
    <row r="6899" customFormat="1" x14ac:dyDescent="0.25"/>
    <row r="6900" customFormat="1" x14ac:dyDescent="0.25"/>
    <row r="6901" customFormat="1" x14ac:dyDescent="0.25"/>
    <row r="6902" customFormat="1" x14ac:dyDescent="0.25"/>
    <row r="6903" customFormat="1" x14ac:dyDescent="0.25"/>
    <row r="6904" customFormat="1" x14ac:dyDescent="0.25"/>
    <row r="6905" customFormat="1" x14ac:dyDescent="0.25"/>
    <row r="6906" customFormat="1" x14ac:dyDescent="0.25"/>
    <row r="6907" customFormat="1" x14ac:dyDescent="0.25"/>
    <row r="6908" customFormat="1" x14ac:dyDescent="0.25"/>
    <row r="6909" customFormat="1" x14ac:dyDescent="0.25"/>
    <row r="6910" customFormat="1" x14ac:dyDescent="0.25"/>
    <row r="6911" customFormat="1" x14ac:dyDescent="0.25"/>
    <row r="6912" customFormat="1" x14ac:dyDescent="0.25"/>
    <row r="6913" customFormat="1" x14ac:dyDescent="0.25"/>
    <row r="6914" customFormat="1" x14ac:dyDescent="0.25"/>
    <row r="6915" customFormat="1" x14ac:dyDescent="0.25"/>
    <row r="6916" customFormat="1" x14ac:dyDescent="0.25"/>
    <row r="6917" customFormat="1" x14ac:dyDescent="0.25"/>
    <row r="6918" customFormat="1" x14ac:dyDescent="0.25"/>
    <row r="6919" customFormat="1" x14ac:dyDescent="0.25"/>
    <row r="6920" customFormat="1" x14ac:dyDescent="0.25"/>
    <row r="6921" customFormat="1" x14ac:dyDescent="0.25"/>
    <row r="6922" customFormat="1" x14ac:dyDescent="0.25"/>
    <row r="6923" customFormat="1" x14ac:dyDescent="0.25"/>
    <row r="6924" customFormat="1" x14ac:dyDescent="0.25"/>
    <row r="6925" customFormat="1" x14ac:dyDescent="0.25"/>
    <row r="6926" customFormat="1" x14ac:dyDescent="0.25"/>
    <row r="6927" customFormat="1" x14ac:dyDescent="0.25"/>
    <row r="6928" customFormat="1" x14ac:dyDescent="0.25"/>
    <row r="6929" customFormat="1" x14ac:dyDescent="0.25"/>
    <row r="6930" customFormat="1" x14ac:dyDescent="0.25"/>
    <row r="6931" customFormat="1" x14ac:dyDescent="0.25"/>
    <row r="6932" customFormat="1" x14ac:dyDescent="0.25"/>
    <row r="6933" customFormat="1" x14ac:dyDescent="0.25"/>
    <row r="6934" customFormat="1" x14ac:dyDescent="0.25"/>
    <row r="6935" customFormat="1" x14ac:dyDescent="0.25"/>
    <row r="6936" customFormat="1" x14ac:dyDescent="0.25"/>
    <row r="6937" customFormat="1" x14ac:dyDescent="0.25"/>
    <row r="6938" customFormat="1" x14ac:dyDescent="0.25"/>
    <row r="6939" customFormat="1" x14ac:dyDescent="0.25"/>
    <row r="6940" customFormat="1" x14ac:dyDescent="0.25"/>
    <row r="6941" customFormat="1" x14ac:dyDescent="0.25"/>
    <row r="6942" customFormat="1" x14ac:dyDescent="0.25"/>
    <row r="6943" customFormat="1" x14ac:dyDescent="0.25"/>
    <row r="6944" customFormat="1" x14ac:dyDescent="0.25"/>
    <row r="6945" customFormat="1" x14ac:dyDescent="0.25"/>
    <row r="6946" customFormat="1" x14ac:dyDescent="0.25"/>
    <row r="6947" customFormat="1" x14ac:dyDescent="0.25"/>
    <row r="6948" customFormat="1" x14ac:dyDescent="0.25"/>
    <row r="6949" customFormat="1" x14ac:dyDescent="0.25"/>
    <row r="6950" customFormat="1" x14ac:dyDescent="0.25"/>
    <row r="6951" customFormat="1" x14ac:dyDescent="0.25"/>
    <row r="6952" customFormat="1" x14ac:dyDescent="0.25"/>
    <row r="6953" customFormat="1" x14ac:dyDescent="0.25"/>
    <row r="6954" customFormat="1" x14ac:dyDescent="0.25"/>
    <row r="6955" customFormat="1" x14ac:dyDescent="0.25"/>
    <row r="6956" customFormat="1" x14ac:dyDescent="0.25"/>
    <row r="6957" customFormat="1" x14ac:dyDescent="0.25"/>
    <row r="6958" customFormat="1" x14ac:dyDescent="0.25"/>
    <row r="6959" customFormat="1" x14ac:dyDescent="0.25"/>
    <row r="6960" customFormat="1" x14ac:dyDescent="0.25"/>
    <row r="6961" customFormat="1" x14ac:dyDescent="0.25"/>
    <row r="6962" customFormat="1" x14ac:dyDescent="0.25"/>
    <row r="6963" customFormat="1" x14ac:dyDescent="0.25"/>
    <row r="6964" customFormat="1" x14ac:dyDescent="0.25"/>
    <row r="6965" customFormat="1" x14ac:dyDescent="0.25"/>
    <row r="6966" customFormat="1" x14ac:dyDescent="0.25"/>
    <row r="6967" customFormat="1" x14ac:dyDescent="0.25"/>
    <row r="6968" customFormat="1" x14ac:dyDescent="0.25"/>
    <row r="6969" customFormat="1" x14ac:dyDescent="0.25"/>
    <row r="6970" customFormat="1" x14ac:dyDescent="0.25"/>
    <row r="6971" customFormat="1" x14ac:dyDescent="0.25"/>
    <row r="6972" customFormat="1" x14ac:dyDescent="0.25"/>
    <row r="6973" customFormat="1" x14ac:dyDescent="0.25"/>
    <row r="6974" customFormat="1" x14ac:dyDescent="0.25"/>
    <row r="6975" customFormat="1" x14ac:dyDescent="0.25"/>
    <row r="6976" customFormat="1" x14ac:dyDescent="0.25"/>
    <row r="6977" customFormat="1" x14ac:dyDescent="0.25"/>
    <row r="6978" customFormat="1" x14ac:dyDescent="0.25"/>
    <row r="6979" customFormat="1" x14ac:dyDescent="0.25"/>
    <row r="6980" customFormat="1" x14ac:dyDescent="0.25"/>
    <row r="6981" customFormat="1" x14ac:dyDescent="0.25"/>
    <row r="6982" customFormat="1" x14ac:dyDescent="0.25"/>
    <row r="6983" customFormat="1" x14ac:dyDescent="0.25"/>
    <row r="6984" customFormat="1" x14ac:dyDescent="0.25"/>
    <row r="6985" customFormat="1" x14ac:dyDescent="0.25"/>
    <row r="6986" customFormat="1" x14ac:dyDescent="0.25"/>
    <row r="6987" customFormat="1" x14ac:dyDescent="0.25"/>
    <row r="6988" customFormat="1" x14ac:dyDescent="0.25"/>
    <row r="6989" customFormat="1" x14ac:dyDescent="0.25"/>
    <row r="6990" customFormat="1" x14ac:dyDescent="0.25"/>
    <row r="6991" customFormat="1" x14ac:dyDescent="0.25"/>
    <row r="6992" customFormat="1" x14ac:dyDescent="0.25"/>
    <row r="6993" customFormat="1" x14ac:dyDescent="0.25"/>
    <row r="6994" customFormat="1" x14ac:dyDescent="0.25"/>
    <row r="6995" customFormat="1" x14ac:dyDescent="0.25"/>
    <row r="6996" customFormat="1" x14ac:dyDescent="0.25"/>
    <row r="6997" customFormat="1" x14ac:dyDescent="0.25"/>
    <row r="6998" customFormat="1" x14ac:dyDescent="0.25"/>
    <row r="6999" customFormat="1" x14ac:dyDescent="0.25"/>
    <row r="7000" customFormat="1" x14ac:dyDescent="0.25"/>
    <row r="7001" customFormat="1" x14ac:dyDescent="0.25"/>
    <row r="7002" customFormat="1" x14ac:dyDescent="0.25"/>
    <row r="7003" customFormat="1" x14ac:dyDescent="0.25"/>
    <row r="7004" customFormat="1" x14ac:dyDescent="0.25"/>
    <row r="7005" customFormat="1" x14ac:dyDescent="0.25"/>
    <row r="7006" customFormat="1" x14ac:dyDescent="0.25"/>
    <row r="7007" customFormat="1" x14ac:dyDescent="0.25"/>
    <row r="7008" customFormat="1" x14ac:dyDescent="0.25"/>
    <row r="7009" customFormat="1" x14ac:dyDescent="0.25"/>
    <row r="7010" customFormat="1" x14ac:dyDescent="0.25"/>
    <row r="7011" customFormat="1" x14ac:dyDescent="0.25"/>
    <row r="7012" customFormat="1" x14ac:dyDescent="0.25"/>
    <row r="7013" customFormat="1" x14ac:dyDescent="0.25"/>
    <row r="7014" customFormat="1" x14ac:dyDescent="0.25"/>
    <row r="7015" customFormat="1" x14ac:dyDescent="0.25"/>
    <row r="7016" customFormat="1" x14ac:dyDescent="0.25"/>
    <row r="7017" customFormat="1" x14ac:dyDescent="0.25"/>
    <row r="7018" customFormat="1" x14ac:dyDescent="0.25"/>
    <row r="7019" customFormat="1" x14ac:dyDescent="0.25"/>
    <row r="7020" customFormat="1" x14ac:dyDescent="0.25"/>
    <row r="7021" customFormat="1" x14ac:dyDescent="0.25"/>
    <row r="7022" customFormat="1" x14ac:dyDescent="0.25"/>
    <row r="7023" customFormat="1" x14ac:dyDescent="0.25"/>
    <row r="7024" customFormat="1" x14ac:dyDescent="0.25"/>
    <row r="7025" customFormat="1" x14ac:dyDescent="0.25"/>
    <row r="7026" customFormat="1" x14ac:dyDescent="0.25"/>
    <row r="7027" customFormat="1" x14ac:dyDescent="0.25"/>
    <row r="7028" customFormat="1" x14ac:dyDescent="0.25"/>
    <row r="7029" customFormat="1" x14ac:dyDescent="0.25"/>
    <row r="7030" customFormat="1" x14ac:dyDescent="0.25"/>
    <row r="7031" customFormat="1" x14ac:dyDescent="0.25"/>
    <row r="7032" customFormat="1" x14ac:dyDescent="0.25"/>
    <row r="7033" customFormat="1" x14ac:dyDescent="0.25"/>
    <row r="7034" customFormat="1" x14ac:dyDescent="0.25"/>
    <row r="7035" customFormat="1" x14ac:dyDescent="0.25"/>
    <row r="7036" customFormat="1" x14ac:dyDescent="0.25"/>
    <row r="7037" customFormat="1" x14ac:dyDescent="0.25"/>
    <row r="7038" customFormat="1" x14ac:dyDescent="0.25"/>
    <row r="7039" customFormat="1" x14ac:dyDescent="0.25"/>
    <row r="7040" customFormat="1" x14ac:dyDescent="0.25"/>
    <row r="7041" customFormat="1" x14ac:dyDescent="0.25"/>
    <row r="7042" customFormat="1" x14ac:dyDescent="0.25"/>
    <row r="7043" customFormat="1" x14ac:dyDescent="0.25"/>
    <row r="7044" customFormat="1" x14ac:dyDescent="0.25"/>
    <row r="7045" customFormat="1" x14ac:dyDescent="0.25"/>
    <row r="7046" customFormat="1" x14ac:dyDescent="0.25"/>
    <row r="7047" customFormat="1" x14ac:dyDescent="0.25"/>
    <row r="7048" customFormat="1" x14ac:dyDescent="0.25"/>
    <row r="7049" customFormat="1" x14ac:dyDescent="0.25"/>
    <row r="7050" customFormat="1" x14ac:dyDescent="0.25"/>
    <row r="7051" customFormat="1" x14ac:dyDescent="0.25"/>
    <row r="7052" customFormat="1" x14ac:dyDescent="0.25"/>
    <row r="7053" customFormat="1" x14ac:dyDescent="0.25"/>
    <row r="7054" customFormat="1" x14ac:dyDescent="0.25"/>
    <row r="7055" customFormat="1" x14ac:dyDescent="0.25"/>
    <row r="7056" customFormat="1" x14ac:dyDescent="0.25"/>
    <row r="7057" customFormat="1" x14ac:dyDescent="0.25"/>
    <row r="7058" customFormat="1" x14ac:dyDescent="0.25"/>
    <row r="7059" customFormat="1" x14ac:dyDescent="0.25"/>
    <row r="7060" customFormat="1" x14ac:dyDescent="0.25"/>
    <row r="7061" customFormat="1" x14ac:dyDescent="0.25"/>
    <row r="7062" customFormat="1" x14ac:dyDescent="0.25"/>
    <row r="7063" customFormat="1" x14ac:dyDescent="0.25"/>
    <row r="7064" customFormat="1" x14ac:dyDescent="0.25"/>
    <row r="7065" customFormat="1" x14ac:dyDescent="0.25"/>
    <row r="7066" customFormat="1" x14ac:dyDescent="0.25"/>
    <row r="7067" customFormat="1" x14ac:dyDescent="0.25"/>
    <row r="7068" customFormat="1" x14ac:dyDescent="0.25"/>
    <row r="7069" customFormat="1" x14ac:dyDescent="0.25"/>
    <row r="7070" customFormat="1" x14ac:dyDescent="0.25"/>
    <row r="7071" customFormat="1" x14ac:dyDescent="0.25"/>
    <row r="7072" customFormat="1" x14ac:dyDescent="0.25"/>
    <row r="7073" customFormat="1" x14ac:dyDescent="0.25"/>
    <row r="7074" customFormat="1" x14ac:dyDescent="0.25"/>
    <row r="7075" customFormat="1" x14ac:dyDescent="0.25"/>
    <row r="7076" customFormat="1" x14ac:dyDescent="0.25"/>
    <row r="7077" customFormat="1" x14ac:dyDescent="0.25"/>
    <row r="7078" customFormat="1" x14ac:dyDescent="0.25"/>
    <row r="7079" customFormat="1" x14ac:dyDescent="0.25"/>
    <row r="7080" customFormat="1" x14ac:dyDescent="0.25"/>
    <row r="7081" customFormat="1" x14ac:dyDescent="0.25"/>
    <row r="7082" customFormat="1" x14ac:dyDescent="0.25"/>
    <row r="7083" customFormat="1" x14ac:dyDescent="0.25"/>
    <row r="7084" customFormat="1" x14ac:dyDescent="0.25"/>
    <row r="7085" customFormat="1" x14ac:dyDescent="0.25"/>
    <row r="7086" customFormat="1" x14ac:dyDescent="0.25"/>
    <row r="7087" customFormat="1" x14ac:dyDescent="0.25"/>
    <row r="7088" customFormat="1" x14ac:dyDescent="0.25"/>
    <row r="7089" customFormat="1" x14ac:dyDescent="0.25"/>
    <row r="7090" customFormat="1" x14ac:dyDescent="0.25"/>
    <row r="7091" customFormat="1" x14ac:dyDescent="0.25"/>
    <row r="7092" customFormat="1" x14ac:dyDescent="0.25"/>
    <row r="7093" customFormat="1" x14ac:dyDescent="0.25"/>
    <row r="7094" customFormat="1" x14ac:dyDescent="0.25"/>
    <row r="7095" customFormat="1" x14ac:dyDescent="0.25"/>
    <row r="7096" customFormat="1" x14ac:dyDescent="0.25"/>
    <row r="7097" customFormat="1" x14ac:dyDescent="0.25"/>
    <row r="7098" customFormat="1" x14ac:dyDescent="0.25"/>
    <row r="7099" customFormat="1" x14ac:dyDescent="0.25"/>
    <row r="7100" customFormat="1" x14ac:dyDescent="0.25"/>
    <row r="7101" customFormat="1" x14ac:dyDescent="0.25"/>
    <row r="7102" customFormat="1" x14ac:dyDescent="0.25"/>
    <row r="7103" customFormat="1" x14ac:dyDescent="0.25"/>
    <row r="7104" customFormat="1" x14ac:dyDescent="0.25"/>
    <row r="7105" customFormat="1" x14ac:dyDescent="0.25"/>
    <row r="7106" customFormat="1" x14ac:dyDescent="0.25"/>
    <row r="7107" customFormat="1" x14ac:dyDescent="0.25"/>
    <row r="7108" customFormat="1" x14ac:dyDescent="0.25"/>
    <row r="7109" customFormat="1" x14ac:dyDescent="0.25"/>
    <row r="7110" customFormat="1" x14ac:dyDescent="0.25"/>
    <row r="7111" customFormat="1" x14ac:dyDescent="0.25"/>
    <row r="7112" customFormat="1" x14ac:dyDescent="0.25"/>
    <row r="7113" customFormat="1" x14ac:dyDescent="0.25"/>
    <row r="7114" customFormat="1" x14ac:dyDescent="0.25"/>
    <row r="7115" customFormat="1" x14ac:dyDescent="0.25"/>
    <row r="7116" customFormat="1" x14ac:dyDescent="0.25"/>
    <row r="7117" customFormat="1" x14ac:dyDescent="0.25"/>
    <row r="7118" customFormat="1" x14ac:dyDescent="0.25"/>
    <row r="7119" customFormat="1" x14ac:dyDescent="0.25"/>
    <row r="7120" customFormat="1" x14ac:dyDescent="0.25"/>
    <row r="7121" customFormat="1" x14ac:dyDescent="0.25"/>
    <row r="7122" customFormat="1" x14ac:dyDescent="0.25"/>
    <row r="7123" customFormat="1" x14ac:dyDescent="0.25"/>
    <row r="7124" customFormat="1" x14ac:dyDescent="0.25"/>
    <row r="7125" customFormat="1" x14ac:dyDescent="0.25"/>
    <row r="7126" customFormat="1" x14ac:dyDescent="0.25"/>
    <row r="7127" customFormat="1" x14ac:dyDescent="0.25"/>
    <row r="7128" customFormat="1" x14ac:dyDescent="0.25"/>
    <row r="7129" customFormat="1" x14ac:dyDescent="0.25"/>
    <row r="7130" customFormat="1" x14ac:dyDescent="0.25"/>
    <row r="7131" customFormat="1" x14ac:dyDescent="0.25"/>
    <row r="7132" customFormat="1" x14ac:dyDescent="0.25"/>
    <row r="7133" customFormat="1" x14ac:dyDescent="0.25"/>
    <row r="7134" customFormat="1" x14ac:dyDescent="0.25"/>
    <row r="7135" customFormat="1" x14ac:dyDescent="0.25"/>
    <row r="7136" customFormat="1" x14ac:dyDescent="0.25"/>
    <row r="7137" customFormat="1" x14ac:dyDescent="0.25"/>
    <row r="7138" customFormat="1" x14ac:dyDescent="0.25"/>
    <row r="7139" customFormat="1" x14ac:dyDescent="0.25"/>
    <row r="7140" customFormat="1" x14ac:dyDescent="0.25"/>
    <row r="7141" customFormat="1" x14ac:dyDescent="0.25"/>
    <row r="7142" customFormat="1" x14ac:dyDescent="0.25"/>
    <row r="7143" customFormat="1" x14ac:dyDescent="0.25"/>
    <row r="7144" customFormat="1" x14ac:dyDescent="0.25"/>
    <row r="7145" customFormat="1" x14ac:dyDescent="0.25"/>
    <row r="7146" customFormat="1" x14ac:dyDescent="0.25"/>
    <row r="7147" customFormat="1" x14ac:dyDescent="0.25"/>
    <row r="7148" customFormat="1" x14ac:dyDescent="0.25"/>
    <row r="7149" customFormat="1" x14ac:dyDescent="0.25"/>
    <row r="7150" customFormat="1" x14ac:dyDescent="0.25"/>
    <row r="7151" customFormat="1" x14ac:dyDescent="0.25"/>
    <row r="7152" customFormat="1" x14ac:dyDescent="0.25"/>
    <row r="7153" customFormat="1" x14ac:dyDescent="0.25"/>
    <row r="7154" customFormat="1" x14ac:dyDescent="0.25"/>
    <row r="7155" customFormat="1" x14ac:dyDescent="0.25"/>
    <row r="7156" customFormat="1" x14ac:dyDescent="0.25"/>
    <row r="7157" customFormat="1" x14ac:dyDescent="0.25"/>
    <row r="7158" customFormat="1" x14ac:dyDescent="0.25"/>
    <row r="7159" customFormat="1" x14ac:dyDescent="0.25"/>
    <row r="7160" customFormat="1" x14ac:dyDescent="0.25"/>
    <row r="7161" customFormat="1" x14ac:dyDescent="0.25"/>
    <row r="7162" customFormat="1" x14ac:dyDescent="0.25"/>
    <row r="7163" customFormat="1" x14ac:dyDescent="0.25"/>
    <row r="7164" customFormat="1" x14ac:dyDescent="0.25"/>
    <row r="7165" customFormat="1" x14ac:dyDescent="0.25"/>
    <row r="7166" customFormat="1" x14ac:dyDescent="0.25"/>
    <row r="7167" customFormat="1" x14ac:dyDescent="0.25"/>
    <row r="7168" customFormat="1" x14ac:dyDescent="0.25"/>
    <row r="7169" customFormat="1" x14ac:dyDescent="0.25"/>
    <row r="7170" customFormat="1" x14ac:dyDescent="0.25"/>
    <row r="7171" customFormat="1" x14ac:dyDescent="0.25"/>
    <row r="7172" customFormat="1" x14ac:dyDescent="0.25"/>
    <row r="7173" customFormat="1" x14ac:dyDescent="0.25"/>
    <row r="7174" customFormat="1" x14ac:dyDescent="0.25"/>
    <row r="7175" customFormat="1" x14ac:dyDescent="0.25"/>
    <row r="7176" customFormat="1" x14ac:dyDescent="0.25"/>
    <row r="7177" customFormat="1" x14ac:dyDescent="0.25"/>
    <row r="7178" customFormat="1" x14ac:dyDescent="0.25"/>
    <row r="7179" customFormat="1" x14ac:dyDescent="0.25"/>
    <row r="7180" customFormat="1" x14ac:dyDescent="0.25"/>
    <row r="7181" customFormat="1" x14ac:dyDescent="0.25"/>
    <row r="7182" customFormat="1" x14ac:dyDescent="0.25"/>
    <row r="7183" customFormat="1" x14ac:dyDescent="0.25"/>
    <row r="7184" customFormat="1" x14ac:dyDescent="0.25"/>
    <row r="7185" customFormat="1" x14ac:dyDescent="0.25"/>
    <row r="7186" customFormat="1" x14ac:dyDescent="0.25"/>
    <row r="7187" customFormat="1" x14ac:dyDescent="0.25"/>
    <row r="7188" customFormat="1" x14ac:dyDescent="0.25"/>
    <row r="7189" customFormat="1" x14ac:dyDescent="0.25"/>
    <row r="7190" customFormat="1" x14ac:dyDescent="0.25"/>
    <row r="7191" customFormat="1" x14ac:dyDescent="0.25"/>
    <row r="7192" customFormat="1" x14ac:dyDescent="0.25"/>
    <row r="7193" customFormat="1" x14ac:dyDescent="0.25"/>
    <row r="7194" customFormat="1" x14ac:dyDescent="0.25"/>
    <row r="7195" customFormat="1" x14ac:dyDescent="0.25"/>
    <row r="7196" customFormat="1" x14ac:dyDescent="0.25"/>
    <row r="7197" customFormat="1" x14ac:dyDescent="0.25"/>
    <row r="7198" customFormat="1" x14ac:dyDescent="0.25"/>
    <row r="7199" customFormat="1" x14ac:dyDescent="0.25"/>
    <row r="7200" customFormat="1" x14ac:dyDescent="0.25"/>
    <row r="7201" customFormat="1" x14ac:dyDescent="0.25"/>
    <row r="7202" customFormat="1" x14ac:dyDescent="0.25"/>
    <row r="7203" customFormat="1" x14ac:dyDescent="0.25"/>
    <row r="7204" customFormat="1" x14ac:dyDescent="0.25"/>
    <row r="7205" customFormat="1" x14ac:dyDescent="0.25"/>
    <row r="7206" customFormat="1" x14ac:dyDescent="0.25"/>
    <row r="7207" customFormat="1" x14ac:dyDescent="0.25"/>
    <row r="7208" customFormat="1" x14ac:dyDescent="0.25"/>
    <row r="7209" customFormat="1" x14ac:dyDescent="0.25"/>
    <row r="7210" customFormat="1" x14ac:dyDescent="0.25"/>
    <row r="7211" customFormat="1" x14ac:dyDescent="0.25"/>
    <row r="7212" customFormat="1" x14ac:dyDescent="0.25"/>
    <row r="7213" customFormat="1" x14ac:dyDescent="0.25"/>
    <row r="7214" customFormat="1" x14ac:dyDescent="0.25"/>
    <row r="7215" customFormat="1" x14ac:dyDescent="0.25"/>
    <row r="7216" customFormat="1" x14ac:dyDescent="0.25"/>
    <row r="7217" customFormat="1" x14ac:dyDescent="0.25"/>
    <row r="7218" customFormat="1" x14ac:dyDescent="0.25"/>
    <row r="7219" customFormat="1" x14ac:dyDescent="0.25"/>
    <row r="7220" customFormat="1" x14ac:dyDescent="0.25"/>
    <row r="7221" customFormat="1" x14ac:dyDescent="0.25"/>
    <row r="7222" customFormat="1" x14ac:dyDescent="0.25"/>
    <row r="7223" customFormat="1" x14ac:dyDescent="0.25"/>
    <row r="7224" customFormat="1" x14ac:dyDescent="0.25"/>
    <row r="7225" customFormat="1" x14ac:dyDescent="0.25"/>
    <row r="7226" customFormat="1" x14ac:dyDescent="0.25"/>
    <row r="7227" customFormat="1" x14ac:dyDescent="0.25"/>
    <row r="7228" customFormat="1" x14ac:dyDescent="0.25"/>
    <row r="7229" customFormat="1" x14ac:dyDescent="0.25"/>
    <row r="7230" customFormat="1" x14ac:dyDescent="0.25"/>
    <row r="7231" customFormat="1" x14ac:dyDescent="0.25"/>
    <row r="7232" customFormat="1" x14ac:dyDescent="0.25"/>
    <row r="7233" customFormat="1" x14ac:dyDescent="0.25"/>
    <row r="7234" customFormat="1" x14ac:dyDescent="0.25"/>
    <row r="7235" customFormat="1" x14ac:dyDescent="0.25"/>
    <row r="7236" customFormat="1" x14ac:dyDescent="0.25"/>
    <row r="7237" customFormat="1" x14ac:dyDescent="0.25"/>
    <row r="7238" customFormat="1" x14ac:dyDescent="0.25"/>
    <row r="7239" customFormat="1" x14ac:dyDescent="0.25"/>
    <row r="7240" customFormat="1" x14ac:dyDescent="0.25"/>
    <row r="7241" customFormat="1" x14ac:dyDescent="0.25"/>
    <row r="7242" customFormat="1" x14ac:dyDescent="0.25"/>
    <row r="7243" customFormat="1" x14ac:dyDescent="0.25"/>
    <row r="7244" customFormat="1" x14ac:dyDescent="0.25"/>
    <row r="7245" customFormat="1" x14ac:dyDescent="0.25"/>
    <row r="7246" customFormat="1" x14ac:dyDescent="0.25"/>
    <row r="7247" customFormat="1" x14ac:dyDescent="0.25"/>
    <row r="7248" customFormat="1" x14ac:dyDescent="0.25"/>
    <row r="7249" customFormat="1" x14ac:dyDescent="0.25"/>
    <row r="7250" customFormat="1" x14ac:dyDescent="0.25"/>
    <row r="7251" customFormat="1" x14ac:dyDescent="0.25"/>
    <row r="7252" customFormat="1" x14ac:dyDescent="0.25"/>
    <row r="7253" customFormat="1" x14ac:dyDescent="0.25"/>
    <row r="7254" customFormat="1" x14ac:dyDescent="0.25"/>
    <row r="7255" customFormat="1" x14ac:dyDescent="0.25"/>
    <row r="7256" customFormat="1" x14ac:dyDescent="0.25"/>
    <row r="7257" customFormat="1" x14ac:dyDescent="0.25"/>
    <row r="7258" customFormat="1" x14ac:dyDescent="0.25"/>
    <row r="7259" customFormat="1" x14ac:dyDescent="0.25"/>
    <row r="7260" customFormat="1" x14ac:dyDescent="0.25"/>
    <row r="7261" customFormat="1" x14ac:dyDescent="0.25"/>
    <row r="7262" customFormat="1" x14ac:dyDescent="0.25"/>
    <row r="7263" customFormat="1" x14ac:dyDescent="0.25"/>
    <row r="7264" customFormat="1" x14ac:dyDescent="0.25"/>
    <row r="7265" customFormat="1" x14ac:dyDescent="0.25"/>
    <row r="7266" customFormat="1" x14ac:dyDescent="0.25"/>
    <row r="7267" customFormat="1" x14ac:dyDescent="0.25"/>
    <row r="7268" customFormat="1" x14ac:dyDescent="0.25"/>
    <row r="7269" customFormat="1" x14ac:dyDescent="0.25"/>
    <row r="7270" customFormat="1" x14ac:dyDescent="0.25"/>
    <row r="7271" customFormat="1" x14ac:dyDescent="0.25"/>
    <row r="7272" customFormat="1" x14ac:dyDescent="0.25"/>
    <row r="7273" customFormat="1" x14ac:dyDescent="0.25"/>
    <row r="7274" customFormat="1" x14ac:dyDescent="0.25"/>
    <row r="7275" customFormat="1" x14ac:dyDescent="0.25"/>
    <row r="7276" customFormat="1" x14ac:dyDescent="0.25"/>
    <row r="7277" customFormat="1" x14ac:dyDescent="0.25"/>
    <row r="7278" customFormat="1" x14ac:dyDescent="0.25"/>
    <row r="7279" customFormat="1" x14ac:dyDescent="0.25"/>
    <row r="7280" customFormat="1" x14ac:dyDescent="0.25"/>
    <row r="7281" customFormat="1" x14ac:dyDescent="0.25"/>
    <row r="7282" customFormat="1" x14ac:dyDescent="0.25"/>
    <row r="7283" customFormat="1" x14ac:dyDescent="0.25"/>
    <row r="7284" customFormat="1" x14ac:dyDescent="0.25"/>
    <row r="7285" customFormat="1" x14ac:dyDescent="0.25"/>
    <row r="7286" customFormat="1" x14ac:dyDescent="0.25"/>
    <row r="7287" customFormat="1" x14ac:dyDescent="0.25"/>
    <row r="7288" customFormat="1" x14ac:dyDescent="0.25"/>
    <row r="7289" customFormat="1" x14ac:dyDescent="0.25"/>
    <row r="7290" customFormat="1" x14ac:dyDescent="0.25"/>
    <row r="7291" customFormat="1" x14ac:dyDescent="0.25"/>
    <row r="7292" customFormat="1" x14ac:dyDescent="0.25"/>
    <row r="7293" customFormat="1" x14ac:dyDescent="0.25"/>
    <row r="7294" customFormat="1" x14ac:dyDescent="0.25"/>
    <row r="7295" customFormat="1" x14ac:dyDescent="0.25"/>
    <row r="7296" customFormat="1" x14ac:dyDescent="0.25"/>
    <row r="7297" customFormat="1" x14ac:dyDescent="0.25"/>
    <row r="7298" customFormat="1" x14ac:dyDescent="0.25"/>
    <row r="7299" customFormat="1" x14ac:dyDescent="0.25"/>
    <row r="7300" customFormat="1" x14ac:dyDescent="0.25"/>
    <row r="7301" customFormat="1" x14ac:dyDescent="0.25"/>
    <row r="7302" customFormat="1" x14ac:dyDescent="0.25"/>
    <row r="7303" customFormat="1" x14ac:dyDescent="0.25"/>
    <row r="7304" customFormat="1" x14ac:dyDescent="0.25"/>
    <row r="7305" customFormat="1" x14ac:dyDescent="0.25"/>
    <row r="7306" customFormat="1" x14ac:dyDescent="0.25"/>
    <row r="7307" customFormat="1" x14ac:dyDescent="0.25"/>
    <row r="7308" customFormat="1" x14ac:dyDescent="0.25"/>
    <row r="7309" customFormat="1" x14ac:dyDescent="0.25"/>
    <row r="7310" customFormat="1" x14ac:dyDescent="0.25"/>
    <row r="7311" customFormat="1" x14ac:dyDescent="0.25"/>
    <row r="7312" customFormat="1" x14ac:dyDescent="0.25"/>
    <row r="7313" customFormat="1" x14ac:dyDescent="0.25"/>
    <row r="7314" customFormat="1" x14ac:dyDescent="0.25"/>
    <row r="7315" customFormat="1" x14ac:dyDescent="0.25"/>
    <row r="7316" customFormat="1" x14ac:dyDescent="0.25"/>
    <row r="7317" customFormat="1" x14ac:dyDescent="0.25"/>
    <row r="7318" customFormat="1" x14ac:dyDescent="0.25"/>
    <row r="7319" customFormat="1" x14ac:dyDescent="0.25"/>
    <row r="7320" customFormat="1" x14ac:dyDescent="0.25"/>
    <row r="7321" customFormat="1" x14ac:dyDescent="0.25"/>
    <row r="7322" customFormat="1" x14ac:dyDescent="0.25"/>
    <row r="7323" customFormat="1" x14ac:dyDescent="0.25"/>
    <row r="7324" customFormat="1" x14ac:dyDescent="0.25"/>
    <row r="7325" customFormat="1" x14ac:dyDescent="0.25"/>
    <row r="7326" customFormat="1" x14ac:dyDescent="0.25"/>
    <row r="7327" customFormat="1" x14ac:dyDescent="0.25"/>
    <row r="7328" customFormat="1" x14ac:dyDescent="0.25"/>
    <row r="7329" customFormat="1" x14ac:dyDescent="0.25"/>
    <row r="7330" customFormat="1" x14ac:dyDescent="0.25"/>
    <row r="7331" customFormat="1" x14ac:dyDescent="0.25"/>
    <row r="7332" customFormat="1" x14ac:dyDescent="0.25"/>
    <row r="7333" customFormat="1" x14ac:dyDescent="0.25"/>
    <row r="7334" customFormat="1" x14ac:dyDescent="0.25"/>
    <row r="7335" customFormat="1" x14ac:dyDescent="0.25"/>
    <row r="7336" customFormat="1" x14ac:dyDescent="0.25"/>
    <row r="7337" customFormat="1" x14ac:dyDescent="0.25"/>
    <row r="7338" customFormat="1" x14ac:dyDescent="0.25"/>
    <row r="7339" customFormat="1" x14ac:dyDescent="0.25"/>
    <row r="7340" customFormat="1" x14ac:dyDescent="0.25"/>
    <row r="7341" customFormat="1" x14ac:dyDescent="0.25"/>
    <row r="7342" customFormat="1" x14ac:dyDescent="0.25"/>
    <row r="7343" customFormat="1" x14ac:dyDescent="0.25"/>
    <row r="7344" customFormat="1" x14ac:dyDescent="0.25"/>
    <row r="7345" customFormat="1" x14ac:dyDescent="0.25"/>
    <row r="7346" customFormat="1" x14ac:dyDescent="0.25"/>
    <row r="7347" customFormat="1" x14ac:dyDescent="0.25"/>
    <row r="7348" customFormat="1" x14ac:dyDescent="0.25"/>
    <row r="7349" customFormat="1" x14ac:dyDescent="0.25"/>
    <row r="7350" customFormat="1" x14ac:dyDescent="0.25"/>
    <row r="7351" customFormat="1" x14ac:dyDescent="0.25"/>
    <row r="7352" customFormat="1" x14ac:dyDescent="0.25"/>
    <row r="7353" customFormat="1" x14ac:dyDescent="0.25"/>
    <row r="7354" customFormat="1" x14ac:dyDescent="0.25"/>
    <row r="7355" customFormat="1" x14ac:dyDescent="0.25"/>
    <row r="7356" customFormat="1" x14ac:dyDescent="0.25"/>
    <row r="7357" customFormat="1" x14ac:dyDescent="0.25"/>
    <row r="7358" customFormat="1" x14ac:dyDescent="0.25"/>
    <row r="7359" customFormat="1" x14ac:dyDescent="0.25"/>
    <row r="7360" customFormat="1" x14ac:dyDescent="0.25"/>
    <row r="7361" customFormat="1" x14ac:dyDescent="0.25"/>
    <row r="7362" customFormat="1" x14ac:dyDescent="0.25"/>
    <row r="7363" customFormat="1" x14ac:dyDescent="0.25"/>
    <row r="7364" customFormat="1" x14ac:dyDescent="0.25"/>
    <row r="7365" customFormat="1" x14ac:dyDescent="0.25"/>
    <row r="7366" customFormat="1" x14ac:dyDescent="0.25"/>
    <row r="7367" customFormat="1" x14ac:dyDescent="0.25"/>
    <row r="7368" customFormat="1" x14ac:dyDescent="0.25"/>
    <row r="7369" customFormat="1" x14ac:dyDescent="0.25"/>
    <row r="7370" customFormat="1" x14ac:dyDescent="0.25"/>
    <row r="7371" customFormat="1" x14ac:dyDescent="0.25"/>
    <row r="7372" customFormat="1" x14ac:dyDescent="0.25"/>
    <row r="7373" customFormat="1" x14ac:dyDescent="0.25"/>
    <row r="7374" customFormat="1" x14ac:dyDescent="0.25"/>
    <row r="7375" customFormat="1" x14ac:dyDescent="0.25"/>
    <row r="7376" customFormat="1" x14ac:dyDescent="0.25"/>
    <row r="7377" customFormat="1" x14ac:dyDescent="0.25"/>
    <row r="7378" customFormat="1" x14ac:dyDescent="0.25"/>
    <row r="7379" customFormat="1" x14ac:dyDescent="0.25"/>
    <row r="7380" customFormat="1" x14ac:dyDescent="0.25"/>
    <row r="7381" customFormat="1" x14ac:dyDescent="0.25"/>
    <row r="7382" customFormat="1" x14ac:dyDescent="0.25"/>
    <row r="7383" customFormat="1" x14ac:dyDescent="0.25"/>
    <row r="7384" customFormat="1" x14ac:dyDescent="0.25"/>
    <row r="7385" customFormat="1" x14ac:dyDescent="0.25"/>
    <row r="7386" customFormat="1" x14ac:dyDescent="0.25"/>
    <row r="7387" customFormat="1" x14ac:dyDescent="0.25"/>
    <row r="7388" customFormat="1" x14ac:dyDescent="0.25"/>
    <row r="7389" customFormat="1" x14ac:dyDescent="0.25"/>
    <row r="7390" customFormat="1" x14ac:dyDescent="0.25"/>
    <row r="7391" customFormat="1" x14ac:dyDescent="0.25"/>
    <row r="7392" customFormat="1" x14ac:dyDescent="0.25"/>
    <row r="7393" customFormat="1" x14ac:dyDescent="0.25"/>
    <row r="7394" customFormat="1" x14ac:dyDescent="0.25"/>
    <row r="7395" customFormat="1" x14ac:dyDescent="0.25"/>
    <row r="7396" customFormat="1" x14ac:dyDescent="0.25"/>
    <row r="7397" customFormat="1" x14ac:dyDescent="0.25"/>
    <row r="7398" customFormat="1" x14ac:dyDescent="0.25"/>
    <row r="7399" customFormat="1" x14ac:dyDescent="0.25"/>
    <row r="7400" customFormat="1" x14ac:dyDescent="0.25"/>
    <row r="7401" customFormat="1" x14ac:dyDescent="0.25"/>
    <row r="7402" customFormat="1" x14ac:dyDescent="0.25"/>
    <row r="7403" customFormat="1" x14ac:dyDescent="0.25"/>
    <row r="7404" customFormat="1" x14ac:dyDescent="0.25"/>
    <row r="7405" customFormat="1" x14ac:dyDescent="0.25"/>
    <row r="7406" customFormat="1" x14ac:dyDescent="0.25"/>
    <row r="7407" customFormat="1" x14ac:dyDescent="0.25"/>
    <row r="7408" customFormat="1" x14ac:dyDescent="0.25"/>
    <row r="7409" customFormat="1" x14ac:dyDescent="0.25"/>
    <row r="7410" customFormat="1" x14ac:dyDescent="0.25"/>
    <row r="7411" customFormat="1" x14ac:dyDescent="0.25"/>
    <row r="7412" customFormat="1" x14ac:dyDescent="0.25"/>
    <row r="7413" customFormat="1" x14ac:dyDescent="0.25"/>
    <row r="7414" customFormat="1" x14ac:dyDescent="0.25"/>
    <row r="7415" customFormat="1" x14ac:dyDescent="0.25"/>
    <row r="7416" customFormat="1" x14ac:dyDescent="0.25"/>
    <row r="7417" customFormat="1" x14ac:dyDescent="0.25"/>
    <row r="7418" customFormat="1" x14ac:dyDescent="0.25"/>
    <row r="7419" customFormat="1" x14ac:dyDescent="0.25"/>
    <row r="7420" customFormat="1" x14ac:dyDescent="0.25"/>
    <row r="7421" customFormat="1" x14ac:dyDescent="0.25"/>
    <row r="7422" customFormat="1" x14ac:dyDescent="0.25"/>
    <row r="7423" customFormat="1" x14ac:dyDescent="0.25"/>
    <row r="7424" customFormat="1" x14ac:dyDescent="0.25"/>
    <row r="7425" customFormat="1" x14ac:dyDescent="0.25"/>
    <row r="7426" customFormat="1" x14ac:dyDescent="0.25"/>
    <row r="7427" customFormat="1" x14ac:dyDescent="0.25"/>
    <row r="7428" customFormat="1" x14ac:dyDescent="0.25"/>
    <row r="7429" customFormat="1" x14ac:dyDescent="0.25"/>
    <row r="7430" customFormat="1" x14ac:dyDescent="0.25"/>
    <row r="7431" customFormat="1" x14ac:dyDescent="0.25"/>
    <row r="7432" customFormat="1" x14ac:dyDescent="0.25"/>
    <row r="7433" customFormat="1" x14ac:dyDescent="0.25"/>
    <row r="7434" customFormat="1" x14ac:dyDescent="0.25"/>
    <row r="7435" customFormat="1" x14ac:dyDescent="0.25"/>
    <row r="7436" customFormat="1" x14ac:dyDescent="0.25"/>
    <row r="7437" customFormat="1" x14ac:dyDescent="0.25"/>
    <row r="7438" customFormat="1" x14ac:dyDescent="0.25"/>
    <row r="7439" customFormat="1" x14ac:dyDescent="0.25"/>
    <row r="7440" customFormat="1" x14ac:dyDescent="0.25"/>
    <row r="7441" customFormat="1" x14ac:dyDescent="0.25"/>
    <row r="7442" customFormat="1" x14ac:dyDescent="0.25"/>
    <row r="7443" customFormat="1" x14ac:dyDescent="0.25"/>
    <row r="7444" customFormat="1" x14ac:dyDescent="0.25"/>
    <row r="7445" customFormat="1" x14ac:dyDescent="0.25"/>
    <row r="7446" customFormat="1" x14ac:dyDescent="0.25"/>
    <row r="7447" customFormat="1" x14ac:dyDescent="0.25"/>
    <row r="7448" customFormat="1" x14ac:dyDescent="0.25"/>
    <row r="7449" customFormat="1" x14ac:dyDescent="0.25"/>
    <row r="7450" customFormat="1" x14ac:dyDescent="0.25"/>
    <row r="7451" customFormat="1" x14ac:dyDescent="0.25"/>
    <row r="7452" customFormat="1" x14ac:dyDescent="0.25"/>
    <row r="7453" customFormat="1" x14ac:dyDescent="0.25"/>
    <row r="7454" customFormat="1" x14ac:dyDescent="0.25"/>
    <row r="7455" customFormat="1" x14ac:dyDescent="0.25"/>
    <row r="7456" customFormat="1" x14ac:dyDescent="0.25"/>
    <row r="7457" customFormat="1" x14ac:dyDescent="0.25"/>
    <row r="7458" customFormat="1" x14ac:dyDescent="0.25"/>
    <row r="7459" customFormat="1" x14ac:dyDescent="0.25"/>
    <row r="7460" customFormat="1" x14ac:dyDescent="0.25"/>
    <row r="7461" customFormat="1" x14ac:dyDescent="0.25"/>
    <row r="7462" customFormat="1" x14ac:dyDescent="0.25"/>
    <row r="7463" customFormat="1" x14ac:dyDescent="0.25"/>
    <row r="7464" customFormat="1" x14ac:dyDescent="0.25"/>
    <row r="7465" customFormat="1" x14ac:dyDescent="0.25"/>
    <row r="7466" customFormat="1" x14ac:dyDescent="0.25"/>
    <row r="7467" customFormat="1" x14ac:dyDescent="0.25"/>
    <row r="7468" customFormat="1" x14ac:dyDescent="0.25"/>
    <row r="7469" customFormat="1" x14ac:dyDescent="0.25"/>
    <row r="7470" customFormat="1" x14ac:dyDescent="0.25"/>
    <row r="7471" customFormat="1" x14ac:dyDescent="0.25"/>
    <row r="7472" customFormat="1" x14ac:dyDescent="0.25"/>
    <row r="7473" customFormat="1" x14ac:dyDescent="0.25"/>
    <row r="7474" customFormat="1" x14ac:dyDescent="0.25"/>
    <row r="7475" customFormat="1" x14ac:dyDescent="0.25"/>
    <row r="7476" customFormat="1" x14ac:dyDescent="0.25"/>
    <row r="7477" customFormat="1" x14ac:dyDescent="0.25"/>
    <row r="7478" customFormat="1" x14ac:dyDescent="0.25"/>
    <row r="7479" customFormat="1" x14ac:dyDescent="0.25"/>
    <row r="7480" customFormat="1" x14ac:dyDescent="0.25"/>
    <row r="7481" customFormat="1" x14ac:dyDescent="0.25"/>
    <row r="7482" customFormat="1" x14ac:dyDescent="0.25"/>
    <row r="7483" customFormat="1" x14ac:dyDescent="0.25"/>
    <row r="7484" customFormat="1" x14ac:dyDescent="0.25"/>
    <row r="7485" customFormat="1" x14ac:dyDescent="0.25"/>
    <row r="7486" customFormat="1" x14ac:dyDescent="0.25"/>
    <row r="7487" customFormat="1" x14ac:dyDescent="0.25"/>
    <row r="7488" customFormat="1" x14ac:dyDescent="0.25"/>
    <row r="7489" customFormat="1" x14ac:dyDescent="0.25"/>
    <row r="7490" customFormat="1" x14ac:dyDescent="0.25"/>
    <row r="7491" customFormat="1" x14ac:dyDescent="0.25"/>
    <row r="7492" customFormat="1" x14ac:dyDescent="0.25"/>
    <row r="7493" customFormat="1" x14ac:dyDescent="0.25"/>
    <row r="7494" customFormat="1" x14ac:dyDescent="0.25"/>
    <row r="7495" customFormat="1" x14ac:dyDescent="0.25"/>
    <row r="7496" customFormat="1" x14ac:dyDescent="0.25"/>
    <row r="7497" customFormat="1" x14ac:dyDescent="0.25"/>
    <row r="7498" customFormat="1" x14ac:dyDescent="0.25"/>
    <row r="7499" customFormat="1" x14ac:dyDescent="0.25"/>
    <row r="7500" customFormat="1" x14ac:dyDescent="0.25"/>
    <row r="7501" customFormat="1" x14ac:dyDescent="0.25"/>
    <row r="7502" customFormat="1" x14ac:dyDescent="0.25"/>
    <row r="7503" customFormat="1" x14ac:dyDescent="0.25"/>
    <row r="7504" customFormat="1" x14ac:dyDescent="0.25"/>
    <row r="7505" customFormat="1" x14ac:dyDescent="0.25"/>
    <row r="7506" customFormat="1" x14ac:dyDescent="0.25"/>
    <row r="7507" customFormat="1" x14ac:dyDescent="0.25"/>
    <row r="7508" customFormat="1" x14ac:dyDescent="0.25"/>
    <row r="7509" customFormat="1" x14ac:dyDescent="0.25"/>
    <row r="7510" customFormat="1" x14ac:dyDescent="0.25"/>
    <row r="7511" customFormat="1" x14ac:dyDescent="0.25"/>
    <row r="7512" customFormat="1" x14ac:dyDescent="0.25"/>
    <row r="7513" customFormat="1" x14ac:dyDescent="0.25"/>
    <row r="7514" customFormat="1" x14ac:dyDescent="0.25"/>
    <row r="7515" customFormat="1" x14ac:dyDescent="0.25"/>
    <row r="7516" customFormat="1" x14ac:dyDescent="0.25"/>
    <row r="7517" customFormat="1" x14ac:dyDescent="0.25"/>
    <row r="7518" customFormat="1" x14ac:dyDescent="0.25"/>
    <row r="7519" customFormat="1" x14ac:dyDescent="0.25"/>
    <row r="7520" customFormat="1" x14ac:dyDescent="0.25"/>
    <row r="7521" customFormat="1" x14ac:dyDescent="0.25"/>
    <row r="7522" customFormat="1" x14ac:dyDescent="0.25"/>
    <row r="7523" customFormat="1" x14ac:dyDescent="0.25"/>
    <row r="7524" customFormat="1" x14ac:dyDescent="0.25"/>
    <row r="7525" customFormat="1" x14ac:dyDescent="0.25"/>
    <row r="7526" customFormat="1" x14ac:dyDescent="0.25"/>
    <row r="7527" customFormat="1" x14ac:dyDescent="0.25"/>
    <row r="7528" customFormat="1" x14ac:dyDescent="0.25"/>
    <row r="7529" customFormat="1" x14ac:dyDescent="0.25"/>
    <row r="7530" customFormat="1" x14ac:dyDescent="0.25"/>
    <row r="7531" customFormat="1" x14ac:dyDescent="0.25"/>
    <row r="7532" customFormat="1" x14ac:dyDescent="0.25"/>
    <row r="7533" customFormat="1" x14ac:dyDescent="0.25"/>
    <row r="7534" customFormat="1" x14ac:dyDescent="0.25"/>
    <row r="7535" customFormat="1" x14ac:dyDescent="0.25"/>
    <row r="7536" customFormat="1" x14ac:dyDescent="0.25"/>
    <row r="7537" customFormat="1" x14ac:dyDescent="0.25"/>
    <row r="7538" customFormat="1" x14ac:dyDescent="0.25"/>
    <row r="7539" customFormat="1" x14ac:dyDescent="0.25"/>
    <row r="7540" customFormat="1" x14ac:dyDescent="0.25"/>
    <row r="7541" customFormat="1" x14ac:dyDescent="0.25"/>
    <row r="7542" customFormat="1" x14ac:dyDescent="0.25"/>
    <row r="7543" customFormat="1" x14ac:dyDescent="0.25"/>
    <row r="7544" customFormat="1" x14ac:dyDescent="0.25"/>
    <row r="7545" customFormat="1" x14ac:dyDescent="0.25"/>
    <row r="7546" customFormat="1" x14ac:dyDescent="0.25"/>
    <row r="7547" customFormat="1" x14ac:dyDescent="0.25"/>
    <row r="7548" customFormat="1" x14ac:dyDescent="0.25"/>
    <row r="7549" customFormat="1" x14ac:dyDescent="0.25"/>
    <row r="7550" customFormat="1" x14ac:dyDescent="0.25"/>
    <row r="7551" customFormat="1" x14ac:dyDescent="0.25"/>
    <row r="7552" customFormat="1" x14ac:dyDescent="0.25"/>
    <row r="7553" customFormat="1" x14ac:dyDescent="0.25"/>
    <row r="7554" customFormat="1" x14ac:dyDescent="0.25"/>
    <row r="7555" customFormat="1" x14ac:dyDescent="0.25"/>
    <row r="7556" customFormat="1" x14ac:dyDescent="0.25"/>
    <row r="7557" customFormat="1" x14ac:dyDescent="0.25"/>
    <row r="7558" customFormat="1" x14ac:dyDescent="0.25"/>
    <row r="7559" customFormat="1" x14ac:dyDescent="0.25"/>
    <row r="7560" customFormat="1" x14ac:dyDescent="0.25"/>
    <row r="7561" customFormat="1" x14ac:dyDescent="0.25"/>
    <row r="7562" customFormat="1" x14ac:dyDescent="0.25"/>
    <row r="7563" customFormat="1" x14ac:dyDescent="0.25"/>
    <row r="7564" customFormat="1" x14ac:dyDescent="0.25"/>
    <row r="7565" customFormat="1" x14ac:dyDescent="0.25"/>
    <row r="7566" customFormat="1" x14ac:dyDescent="0.25"/>
    <row r="7567" customFormat="1" x14ac:dyDescent="0.25"/>
    <row r="7568" customFormat="1" x14ac:dyDescent="0.25"/>
    <row r="7569" customFormat="1" x14ac:dyDescent="0.25"/>
    <row r="7570" customFormat="1" x14ac:dyDescent="0.25"/>
    <row r="7571" customFormat="1" x14ac:dyDescent="0.25"/>
    <row r="7572" customFormat="1" x14ac:dyDescent="0.25"/>
    <row r="7573" customFormat="1" x14ac:dyDescent="0.25"/>
    <row r="7574" customFormat="1" x14ac:dyDescent="0.25"/>
    <row r="7575" customFormat="1" x14ac:dyDescent="0.25"/>
    <row r="7576" customFormat="1" x14ac:dyDescent="0.25"/>
    <row r="7577" customFormat="1" x14ac:dyDescent="0.25"/>
    <row r="7578" customFormat="1" x14ac:dyDescent="0.25"/>
    <row r="7579" customFormat="1" x14ac:dyDescent="0.25"/>
    <row r="7580" customFormat="1" x14ac:dyDescent="0.25"/>
    <row r="7581" customFormat="1" x14ac:dyDescent="0.25"/>
    <row r="7582" customFormat="1" x14ac:dyDescent="0.25"/>
    <row r="7583" customFormat="1" x14ac:dyDescent="0.25"/>
    <row r="7584" customFormat="1" x14ac:dyDescent="0.25"/>
    <row r="7585" customFormat="1" x14ac:dyDescent="0.25"/>
    <row r="7586" customFormat="1" x14ac:dyDescent="0.25"/>
    <row r="7587" customFormat="1" x14ac:dyDescent="0.25"/>
    <row r="7588" customFormat="1" x14ac:dyDescent="0.25"/>
    <row r="7589" customFormat="1" x14ac:dyDescent="0.25"/>
    <row r="7590" customFormat="1" x14ac:dyDescent="0.25"/>
    <row r="7591" customFormat="1" x14ac:dyDescent="0.25"/>
    <row r="7592" customFormat="1" x14ac:dyDescent="0.25"/>
    <row r="7593" customFormat="1" x14ac:dyDescent="0.25"/>
    <row r="7594" customFormat="1" x14ac:dyDescent="0.25"/>
    <row r="7595" customFormat="1" x14ac:dyDescent="0.25"/>
    <row r="7596" customFormat="1" x14ac:dyDescent="0.25"/>
    <row r="7597" customFormat="1" x14ac:dyDescent="0.25"/>
    <row r="7598" customFormat="1" x14ac:dyDescent="0.25"/>
    <row r="7599" customFormat="1" x14ac:dyDescent="0.25"/>
    <row r="7600" customFormat="1" x14ac:dyDescent="0.25"/>
    <row r="7601" customFormat="1" x14ac:dyDescent="0.25"/>
    <row r="7602" customFormat="1" x14ac:dyDescent="0.25"/>
    <row r="7603" customFormat="1" x14ac:dyDescent="0.25"/>
    <row r="7604" customFormat="1" x14ac:dyDescent="0.25"/>
    <row r="7605" customFormat="1" x14ac:dyDescent="0.25"/>
    <row r="7606" customFormat="1" x14ac:dyDescent="0.25"/>
    <row r="7607" customFormat="1" x14ac:dyDescent="0.25"/>
    <row r="7608" customFormat="1" x14ac:dyDescent="0.25"/>
    <row r="7609" customFormat="1" x14ac:dyDescent="0.25"/>
    <row r="7610" customFormat="1" x14ac:dyDescent="0.25"/>
    <row r="7611" customFormat="1" x14ac:dyDescent="0.25"/>
    <row r="7612" customFormat="1" x14ac:dyDescent="0.25"/>
    <row r="7613" customFormat="1" x14ac:dyDescent="0.25"/>
    <row r="7614" customFormat="1" x14ac:dyDescent="0.25"/>
    <row r="7615" customFormat="1" x14ac:dyDescent="0.25"/>
    <row r="7616" customFormat="1" x14ac:dyDescent="0.25"/>
    <row r="7617" customFormat="1" x14ac:dyDescent="0.25"/>
    <row r="7618" customFormat="1" x14ac:dyDescent="0.25"/>
    <row r="7619" customFormat="1" x14ac:dyDescent="0.25"/>
    <row r="7620" customFormat="1" x14ac:dyDescent="0.25"/>
    <row r="7621" customFormat="1" x14ac:dyDescent="0.25"/>
    <row r="7622" customFormat="1" x14ac:dyDescent="0.25"/>
    <row r="7623" customFormat="1" x14ac:dyDescent="0.25"/>
    <row r="7624" customFormat="1" x14ac:dyDescent="0.25"/>
    <row r="7625" customFormat="1" x14ac:dyDescent="0.25"/>
    <row r="7626" customFormat="1" x14ac:dyDescent="0.25"/>
    <row r="7627" customFormat="1" x14ac:dyDescent="0.25"/>
    <row r="7628" customFormat="1" x14ac:dyDescent="0.25"/>
    <row r="7629" customFormat="1" x14ac:dyDescent="0.25"/>
    <row r="7630" customFormat="1" x14ac:dyDescent="0.25"/>
    <row r="7631" customFormat="1" x14ac:dyDescent="0.25"/>
    <row r="7632" customFormat="1" x14ac:dyDescent="0.25"/>
    <row r="7633" customFormat="1" x14ac:dyDescent="0.25"/>
    <row r="7634" customFormat="1" x14ac:dyDescent="0.25"/>
    <row r="7635" customFormat="1" x14ac:dyDescent="0.25"/>
    <row r="7636" customFormat="1" x14ac:dyDescent="0.25"/>
    <row r="7637" customFormat="1" x14ac:dyDescent="0.25"/>
    <row r="7638" customFormat="1" x14ac:dyDescent="0.25"/>
    <row r="7639" customFormat="1" x14ac:dyDescent="0.25"/>
    <row r="7640" customFormat="1" x14ac:dyDescent="0.25"/>
    <row r="7641" customFormat="1" x14ac:dyDescent="0.25"/>
    <row r="7642" customFormat="1" x14ac:dyDescent="0.25"/>
    <row r="7643" customFormat="1" x14ac:dyDescent="0.25"/>
    <row r="7644" customFormat="1" x14ac:dyDescent="0.25"/>
    <row r="7645" customFormat="1" x14ac:dyDescent="0.25"/>
    <row r="7646" customFormat="1" x14ac:dyDescent="0.25"/>
    <row r="7647" customFormat="1" x14ac:dyDescent="0.25"/>
    <row r="7648" customFormat="1" x14ac:dyDescent="0.25"/>
    <row r="7649" customFormat="1" x14ac:dyDescent="0.25"/>
    <row r="7650" customFormat="1" x14ac:dyDescent="0.25"/>
    <row r="7651" customFormat="1" x14ac:dyDescent="0.25"/>
    <row r="7652" customFormat="1" x14ac:dyDescent="0.25"/>
    <row r="7653" customFormat="1" x14ac:dyDescent="0.25"/>
    <row r="7654" customFormat="1" x14ac:dyDescent="0.25"/>
    <row r="7655" customFormat="1" x14ac:dyDescent="0.25"/>
    <row r="7656" customFormat="1" x14ac:dyDescent="0.25"/>
    <row r="7657" customFormat="1" x14ac:dyDescent="0.25"/>
    <row r="7658" customFormat="1" x14ac:dyDescent="0.25"/>
    <row r="7659" customFormat="1" x14ac:dyDescent="0.25"/>
    <row r="7660" customFormat="1" x14ac:dyDescent="0.25"/>
    <row r="7661" customFormat="1" x14ac:dyDescent="0.25"/>
    <row r="7662" customFormat="1" x14ac:dyDescent="0.25"/>
    <row r="7663" customFormat="1" x14ac:dyDescent="0.25"/>
    <row r="7664" customFormat="1" x14ac:dyDescent="0.25"/>
    <row r="7665" customFormat="1" x14ac:dyDescent="0.25"/>
    <row r="7666" customFormat="1" x14ac:dyDescent="0.25"/>
    <row r="7667" customFormat="1" x14ac:dyDescent="0.25"/>
    <row r="7668" customFormat="1" x14ac:dyDescent="0.25"/>
    <row r="7669" customFormat="1" x14ac:dyDescent="0.25"/>
    <row r="7670" customFormat="1" x14ac:dyDescent="0.25"/>
    <row r="7671" customFormat="1" x14ac:dyDescent="0.25"/>
    <row r="7672" customFormat="1" x14ac:dyDescent="0.25"/>
    <row r="7673" customFormat="1" x14ac:dyDescent="0.25"/>
    <row r="7674" customFormat="1" x14ac:dyDescent="0.25"/>
    <row r="7675" customFormat="1" x14ac:dyDescent="0.25"/>
    <row r="7676" customFormat="1" x14ac:dyDescent="0.25"/>
    <row r="7677" customFormat="1" x14ac:dyDescent="0.25"/>
    <row r="7678" customFormat="1" x14ac:dyDescent="0.25"/>
    <row r="7679" customFormat="1" x14ac:dyDescent="0.25"/>
    <row r="7680" customFormat="1" x14ac:dyDescent="0.25"/>
    <row r="7681" customFormat="1" x14ac:dyDescent="0.25"/>
    <row r="7682" customFormat="1" x14ac:dyDescent="0.25"/>
    <row r="7683" customFormat="1" x14ac:dyDescent="0.25"/>
    <row r="7684" customFormat="1" x14ac:dyDescent="0.25"/>
    <row r="7685" customFormat="1" x14ac:dyDescent="0.25"/>
    <row r="7686" customFormat="1" x14ac:dyDescent="0.25"/>
    <row r="7687" customFormat="1" x14ac:dyDescent="0.25"/>
    <row r="7688" customFormat="1" x14ac:dyDescent="0.25"/>
    <row r="7689" customFormat="1" x14ac:dyDescent="0.25"/>
    <row r="7690" customFormat="1" x14ac:dyDescent="0.25"/>
    <row r="7691" customFormat="1" x14ac:dyDescent="0.25"/>
    <row r="7692" customFormat="1" x14ac:dyDescent="0.25"/>
    <row r="7693" customFormat="1" x14ac:dyDescent="0.25"/>
    <row r="7694" customFormat="1" x14ac:dyDescent="0.25"/>
    <row r="7695" customFormat="1" x14ac:dyDescent="0.25"/>
    <row r="7696" customFormat="1" x14ac:dyDescent="0.25"/>
    <row r="7697" customFormat="1" x14ac:dyDescent="0.25"/>
    <row r="7698" customFormat="1" x14ac:dyDescent="0.25"/>
    <row r="7699" customFormat="1" x14ac:dyDescent="0.25"/>
    <row r="7700" customFormat="1" x14ac:dyDescent="0.25"/>
    <row r="7701" customFormat="1" x14ac:dyDescent="0.25"/>
    <row r="7702" customFormat="1" x14ac:dyDescent="0.25"/>
    <row r="7703" customFormat="1" x14ac:dyDescent="0.25"/>
    <row r="7704" customFormat="1" x14ac:dyDescent="0.25"/>
    <row r="7705" customFormat="1" x14ac:dyDescent="0.25"/>
    <row r="7706" customFormat="1" x14ac:dyDescent="0.25"/>
    <row r="7707" customFormat="1" x14ac:dyDescent="0.25"/>
    <row r="7708" customFormat="1" x14ac:dyDescent="0.25"/>
    <row r="7709" customFormat="1" x14ac:dyDescent="0.25"/>
    <row r="7710" customFormat="1" x14ac:dyDescent="0.25"/>
    <row r="7711" customFormat="1" x14ac:dyDescent="0.25"/>
    <row r="7712" customFormat="1" x14ac:dyDescent="0.25"/>
    <row r="7713" customFormat="1" x14ac:dyDescent="0.25"/>
    <row r="7714" customFormat="1" x14ac:dyDescent="0.25"/>
    <row r="7715" customFormat="1" x14ac:dyDescent="0.25"/>
    <row r="7716" customFormat="1" x14ac:dyDescent="0.25"/>
    <row r="7717" customFormat="1" x14ac:dyDescent="0.25"/>
    <row r="7718" customFormat="1" x14ac:dyDescent="0.25"/>
    <row r="7719" customFormat="1" x14ac:dyDescent="0.25"/>
    <row r="7720" customFormat="1" x14ac:dyDescent="0.25"/>
    <row r="7721" customFormat="1" x14ac:dyDescent="0.25"/>
    <row r="7722" customFormat="1" x14ac:dyDescent="0.25"/>
    <row r="7723" customFormat="1" x14ac:dyDescent="0.25"/>
    <row r="7724" customFormat="1" x14ac:dyDescent="0.25"/>
    <row r="7725" customFormat="1" x14ac:dyDescent="0.25"/>
    <row r="7726" customFormat="1" x14ac:dyDescent="0.25"/>
    <row r="7727" customFormat="1" x14ac:dyDescent="0.25"/>
    <row r="7728" customFormat="1" x14ac:dyDescent="0.25"/>
    <row r="7729" customFormat="1" x14ac:dyDescent="0.25"/>
    <row r="7730" customFormat="1" x14ac:dyDescent="0.25"/>
    <row r="7731" customFormat="1" x14ac:dyDescent="0.25"/>
    <row r="7732" customFormat="1" x14ac:dyDescent="0.25"/>
    <row r="7733" customFormat="1" x14ac:dyDescent="0.25"/>
    <row r="7734" customFormat="1" x14ac:dyDescent="0.25"/>
    <row r="7735" customFormat="1" x14ac:dyDescent="0.25"/>
    <row r="7736" customFormat="1" x14ac:dyDescent="0.25"/>
    <row r="7737" customFormat="1" x14ac:dyDescent="0.25"/>
    <row r="7738" customFormat="1" x14ac:dyDescent="0.25"/>
    <row r="7739" customFormat="1" x14ac:dyDescent="0.25"/>
    <row r="7740" customFormat="1" x14ac:dyDescent="0.25"/>
    <row r="7741" customFormat="1" x14ac:dyDescent="0.25"/>
    <row r="7742" customFormat="1" x14ac:dyDescent="0.25"/>
    <row r="7743" customFormat="1" x14ac:dyDescent="0.25"/>
    <row r="7744" customFormat="1" x14ac:dyDescent="0.25"/>
    <row r="7745" customFormat="1" x14ac:dyDescent="0.25"/>
    <row r="7746" customFormat="1" x14ac:dyDescent="0.25"/>
    <row r="7747" customFormat="1" x14ac:dyDescent="0.25"/>
    <row r="7748" customFormat="1" x14ac:dyDescent="0.25"/>
    <row r="7749" customFormat="1" x14ac:dyDescent="0.25"/>
    <row r="7750" customFormat="1" x14ac:dyDescent="0.25"/>
    <row r="7751" customFormat="1" x14ac:dyDescent="0.25"/>
    <row r="7752" customFormat="1" x14ac:dyDescent="0.25"/>
    <row r="7753" customFormat="1" x14ac:dyDescent="0.25"/>
    <row r="7754" customFormat="1" x14ac:dyDescent="0.25"/>
    <row r="7755" customFormat="1" x14ac:dyDescent="0.25"/>
    <row r="7756" customFormat="1" x14ac:dyDescent="0.25"/>
    <row r="7757" customFormat="1" x14ac:dyDescent="0.25"/>
    <row r="7758" customFormat="1" x14ac:dyDescent="0.25"/>
    <row r="7759" customFormat="1" x14ac:dyDescent="0.25"/>
    <row r="7760" customFormat="1" x14ac:dyDescent="0.25"/>
    <row r="7761" customFormat="1" x14ac:dyDescent="0.25"/>
    <row r="7762" customFormat="1" x14ac:dyDescent="0.25"/>
    <row r="7763" customFormat="1" x14ac:dyDescent="0.25"/>
    <row r="7764" customFormat="1" x14ac:dyDescent="0.25"/>
    <row r="7765" customFormat="1" x14ac:dyDescent="0.25"/>
    <row r="7766" customFormat="1" x14ac:dyDescent="0.25"/>
    <row r="7767" customFormat="1" x14ac:dyDescent="0.25"/>
    <row r="7768" customFormat="1" x14ac:dyDescent="0.25"/>
    <row r="7769" customFormat="1" x14ac:dyDescent="0.25"/>
    <row r="7770" customFormat="1" x14ac:dyDescent="0.25"/>
    <row r="7771" customFormat="1" x14ac:dyDescent="0.25"/>
    <row r="7772" customFormat="1" x14ac:dyDescent="0.25"/>
    <row r="7773" customFormat="1" x14ac:dyDescent="0.25"/>
    <row r="7774" customFormat="1" x14ac:dyDescent="0.25"/>
    <row r="7775" customFormat="1" x14ac:dyDescent="0.25"/>
    <row r="7776" customFormat="1" x14ac:dyDescent="0.25"/>
    <row r="7777" customFormat="1" x14ac:dyDescent="0.25"/>
    <row r="7778" customFormat="1" x14ac:dyDescent="0.25"/>
    <row r="7779" customFormat="1" x14ac:dyDescent="0.25"/>
    <row r="7780" customFormat="1" x14ac:dyDescent="0.25"/>
    <row r="7781" customFormat="1" x14ac:dyDescent="0.25"/>
    <row r="7782" customFormat="1" x14ac:dyDescent="0.25"/>
    <row r="7783" customFormat="1" x14ac:dyDescent="0.25"/>
    <row r="7784" customFormat="1" x14ac:dyDescent="0.25"/>
    <row r="7785" customFormat="1" x14ac:dyDescent="0.25"/>
    <row r="7786" customFormat="1" x14ac:dyDescent="0.25"/>
    <row r="7787" customFormat="1" x14ac:dyDescent="0.25"/>
    <row r="7788" customFormat="1" x14ac:dyDescent="0.25"/>
    <row r="7789" customFormat="1" x14ac:dyDescent="0.25"/>
    <row r="7790" customFormat="1" x14ac:dyDescent="0.25"/>
    <row r="7791" customFormat="1" x14ac:dyDescent="0.25"/>
    <row r="7792" customFormat="1" x14ac:dyDescent="0.25"/>
    <row r="7793" customFormat="1" x14ac:dyDescent="0.25"/>
    <row r="7794" customFormat="1" x14ac:dyDescent="0.25"/>
    <row r="7795" customFormat="1" x14ac:dyDescent="0.25"/>
    <row r="7796" customFormat="1" x14ac:dyDescent="0.25"/>
    <row r="7797" customFormat="1" x14ac:dyDescent="0.25"/>
    <row r="7798" customFormat="1" x14ac:dyDescent="0.25"/>
    <row r="7799" customFormat="1" x14ac:dyDescent="0.25"/>
    <row r="7800" customFormat="1" x14ac:dyDescent="0.25"/>
    <row r="7801" customFormat="1" x14ac:dyDescent="0.25"/>
    <row r="7802" customFormat="1" x14ac:dyDescent="0.25"/>
    <row r="7803" customFormat="1" x14ac:dyDescent="0.25"/>
    <row r="7804" customFormat="1" x14ac:dyDescent="0.25"/>
    <row r="7805" customFormat="1" x14ac:dyDescent="0.25"/>
    <row r="7806" customFormat="1" x14ac:dyDescent="0.25"/>
    <row r="7807" customFormat="1" x14ac:dyDescent="0.25"/>
    <row r="7808" customFormat="1" x14ac:dyDescent="0.25"/>
    <row r="7809" customFormat="1" x14ac:dyDescent="0.25"/>
    <row r="7810" customFormat="1" x14ac:dyDescent="0.25"/>
    <row r="7811" customFormat="1" x14ac:dyDescent="0.25"/>
    <row r="7812" customFormat="1" x14ac:dyDescent="0.25"/>
    <row r="7813" customFormat="1" x14ac:dyDescent="0.25"/>
    <row r="7814" customFormat="1" x14ac:dyDescent="0.25"/>
    <row r="7815" customFormat="1" x14ac:dyDescent="0.25"/>
    <row r="7816" customFormat="1" x14ac:dyDescent="0.25"/>
    <row r="7817" customFormat="1" x14ac:dyDescent="0.25"/>
    <row r="7818" customFormat="1" x14ac:dyDescent="0.25"/>
    <row r="7819" customFormat="1" x14ac:dyDescent="0.25"/>
    <row r="7820" customFormat="1" x14ac:dyDescent="0.25"/>
    <row r="7821" customFormat="1" x14ac:dyDescent="0.25"/>
    <row r="7822" customFormat="1" x14ac:dyDescent="0.25"/>
    <row r="7823" customFormat="1" x14ac:dyDescent="0.25"/>
    <row r="7824" customFormat="1" x14ac:dyDescent="0.25"/>
    <row r="7825" customFormat="1" x14ac:dyDescent="0.25"/>
    <row r="7826" customFormat="1" x14ac:dyDescent="0.25"/>
    <row r="7827" customFormat="1" x14ac:dyDescent="0.25"/>
    <row r="7828" customFormat="1" x14ac:dyDescent="0.25"/>
    <row r="7829" customFormat="1" x14ac:dyDescent="0.25"/>
    <row r="7830" customFormat="1" x14ac:dyDescent="0.25"/>
    <row r="7831" customFormat="1" x14ac:dyDescent="0.25"/>
    <row r="7832" customFormat="1" x14ac:dyDescent="0.25"/>
    <row r="7833" customFormat="1" x14ac:dyDescent="0.25"/>
    <row r="7834" customFormat="1" x14ac:dyDescent="0.25"/>
    <row r="7835" customFormat="1" x14ac:dyDescent="0.25"/>
    <row r="7836" customFormat="1" x14ac:dyDescent="0.25"/>
    <row r="7837" customFormat="1" x14ac:dyDescent="0.25"/>
    <row r="7838" customFormat="1" x14ac:dyDescent="0.25"/>
    <row r="7839" customFormat="1" x14ac:dyDescent="0.25"/>
    <row r="7840" customFormat="1" x14ac:dyDescent="0.25"/>
    <row r="7841" customFormat="1" x14ac:dyDescent="0.25"/>
    <row r="7842" customFormat="1" x14ac:dyDescent="0.25"/>
    <row r="7843" customFormat="1" x14ac:dyDescent="0.25"/>
    <row r="7844" customFormat="1" x14ac:dyDescent="0.25"/>
    <row r="7845" customFormat="1" x14ac:dyDescent="0.25"/>
    <row r="7846" customFormat="1" x14ac:dyDescent="0.25"/>
    <row r="7847" customFormat="1" x14ac:dyDescent="0.25"/>
    <row r="7848" customFormat="1" x14ac:dyDescent="0.25"/>
    <row r="7849" customFormat="1" x14ac:dyDescent="0.25"/>
    <row r="7850" customFormat="1" x14ac:dyDescent="0.25"/>
    <row r="7851" customFormat="1" x14ac:dyDescent="0.25"/>
    <row r="7852" customFormat="1" x14ac:dyDescent="0.25"/>
    <row r="7853" customFormat="1" x14ac:dyDescent="0.25"/>
    <row r="7854" customFormat="1" x14ac:dyDescent="0.25"/>
    <row r="7855" customFormat="1" x14ac:dyDescent="0.25"/>
    <row r="7856" customFormat="1" x14ac:dyDescent="0.25"/>
    <row r="7857" customFormat="1" x14ac:dyDescent="0.25"/>
    <row r="7858" customFormat="1" x14ac:dyDescent="0.25"/>
    <row r="7859" customFormat="1" x14ac:dyDescent="0.25"/>
    <row r="7860" customFormat="1" x14ac:dyDescent="0.25"/>
    <row r="7861" customFormat="1" x14ac:dyDescent="0.25"/>
    <row r="7862" customFormat="1" x14ac:dyDescent="0.25"/>
    <row r="7863" customFormat="1" x14ac:dyDescent="0.25"/>
    <row r="7864" customFormat="1" x14ac:dyDescent="0.25"/>
    <row r="7865" customFormat="1" x14ac:dyDescent="0.25"/>
    <row r="7866" customFormat="1" x14ac:dyDescent="0.25"/>
    <row r="7867" customFormat="1" x14ac:dyDescent="0.25"/>
    <row r="7868" customFormat="1" x14ac:dyDescent="0.25"/>
    <row r="7869" customFormat="1" x14ac:dyDescent="0.25"/>
    <row r="7870" customFormat="1" x14ac:dyDescent="0.25"/>
    <row r="7871" customFormat="1" x14ac:dyDescent="0.25"/>
    <row r="7872" customFormat="1" x14ac:dyDescent="0.25"/>
    <row r="7873" customFormat="1" x14ac:dyDescent="0.25"/>
    <row r="7874" customFormat="1" x14ac:dyDescent="0.25"/>
    <row r="7875" customFormat="1" x14ac:dyDescent="0.25"/>
    <row r="7876" customFormat="1" x14ac:dyDescent="0.25"/>
    <row r="7877" customFormat="1" x14ac:dyDescent="0.25"/>
    <row r="7878" customFormat="1" x14ac:dyDescent="0.25"/>
    <row r="7879" customFormat="1" x14ac:dyDescent="0.25"/>
    <row r="7880" customFormat="1" x14ac:dyDescent="0.25"/>
    <row r="7881" customFormat="1" x14ac:dyDescent="0.25"/>
    <row r="7882" customFormat="1" x14ac:dyDescent="0.25"/>
    <row r="7883" customFormat="1" x14ac:dyDescent="0.25"/>
    <row r="7884" customFormat="1" x14ac:dyDescent="0.25"/>
    <row r="7885" customFormat="1" x14ac:dyDescent="0.25"/>
    <row r="7886" customFormat="1" x14ac:dyDescent="0.25"/>
    <row r="7887" customFormat="1" x14ac:dyDescent="0.25"/>
    <row r="7888" customFormat="1" x14ac:dyDescent="0.25"/>
    <row r="7889" customFormat="1" x14ac:dyDescent="0.25"/>
    <row r="7890" customFormat="1" x14ac:dyDescent="0.25"/>
    <row r="7891" customFormat="1" x14ac:dyDescent="0.25"/>
    <row r="7892" customFormat="1" x14ac:dyDescent="0.25"/>
    <row r="7893" customFormat="1" x14ac:dyDescent="0.25"/>
    <row r="7894" customFormat="1" x14ac:dyDescent="0.25"/>
    <row r="7895" customFormat="1" x14ac:dyDescent="0.25"/>
    <row r="7896" customFormat="1" x14ac:dyDescent="0.25"/>
    <row r="7897" customFormat="1" x14ac:dyDescent="0.25"/>
    <row r="7898" customFormat="1" x14ac:dyDescent="0.25"/>
    <row r="7899" customFormat="1" x14ac:dyDescent="0.25"/>
    <row r="7900" customFormat="1" x14ac:dyDescent="0.25"/>
    <row r="7901" customFormat="1" x14ac:dyDescent="0.25"/>
    <row r="7902" customFormat="1" x14ac:dyDescent="0.25"/>
    <row r="7903" customFormat="1" x14ac:dyDescent="0.25"/>
    <row r="7904" customFormat="1" x14ac:dyDescent="0.25"/>
    <row r="7905" customFormat="1" x14ac:dyDescent="0.25"/>
    <row r="7906" customFormat="1" x14ac:dyDescent="0.25"/>
    <row r="7907" customFormat="1" x14ac:dyDescent="0.25"/>
    <row r="7908" customFormat="1" x14ac:dyDescent="0.25"/>
    <row r="7909" customFormat="1" x14ac:dyDescent="0.25"/>
    <row r="7910" customFormat="1" x14ac:dyDescent="0.25"/>
    <row r="7911" customFormat="1" x14ac:dyDescent="0.25"/>
    <row r="7912" customFormat="1" x14ac:dyDescent="0.25"/>
    <row r="7913" customFormat="1" x14ac:dyDescent="0.25"/>
    <row r="7914" customFormat="1" x14ac:dyDescent="0.25"/>
    <row r="7915" customFormat="1" x14ac:dyDescent="0.25"/>
    <row r="7916" customFormat="1" x14ac:dyDescent="0.25"/>
    <row r="7917" customFormat="1" x14ac:dyDescent="0.25"/>
    <row r="7918" customFormat="1" x14ac:dyDescent="0.25"/>
    <row r="7919" customFormat="1" x14ac:dyDescent="0.25"/>
    <row r="7920" customFormat="1" x14ac:dyDescent="0.25"/>
    <row r="7921" customFormat="1" x14ac:dyDescent="0.25"/>
    <row r="7922" customFormat="1" x14ac:dyDescent="0.25"/>
    <row r="7923" customFormat="1" x14ac:dyDescent="0.25"/>
    <row r="7924" customFormat="1" x14ac:dyDescent="0.25"/>
    <row r="7925" customFormat="1" x14ac:dyDescent="0.25"/>
    <row r="7926" customFormat="1" x14ac:dyDescent="0.25"/>
    <row r="7927" customFormat="1" x14ac:dyDescent="0.25"/>
    <row r="7928" customFormat="1" x14ac:dyDescent="0.25"/>
    <row r="7929" customFormat="1" x14ac:dyDescent="0.25"/>
    <row r="7930" customFormat="1" x14ac:dyDescent="0.25"/>
    <row r="7931" customFormat="1" x14ac:dyDescent="0.25"/>
    <row r="7932" customFormat="1" x14ac:dyDescent="0.25"/>
    <row r="7933" customFormat="1" x14ac:dyDescent="0.25"/>
    <row r="7934" customFormat="1" x14ac:dyDescent="0.25"/>
    <row r="7935" customFormat="1" x14ac:dyDescent="0.25"/>
    <row r="7936" customFormat="1" x14ac:dyDescent="0.25"/>
    <row r="7937" customFormat="1" x14ac:dyDescent="0.25"/>
    <row r="7938" customFormat="1" x14ac:dyDescent="0.25"/>
    <row r="7939" customFormat="1" x14ac:dyDescent="0.25"/>
    <row r="7940" customFormat="1" x14ac:dyDescent="0.25"/>
    <row r="7941" customFormat="1" x14ac:dyDescent="0.25"/>
    <row r="7942" customFormat="1" x14ac:dyDescent="0.25"/>
    <row r="7943" customFormat="1" x14ac:dyDescent="0.25"/>
    <row r="7944" customFormat="1" x14ac:dyDescent="0.25"/>
    <row r="7945" customFormat="1" x14ac:dyDescent="0.25"/>
    <row r="7946" customFormat="1" x14ac:dyDescent="0.25"/>
    <row r="7947" customFormat="1" x14ac:dyDescent="0.25"/>
    <row r="7948" customFormat="1" x14ac:dyDescent="0.25"/>
    <row r="7949" customFormat="1" x14ac:dyDescent="0.25"/>
    <row r="7950" customFormat="1" x14ac:dyDescent="0.25"/>
    <row r="7951" customFormat="1" x14ac:dyDescent="0.25"/>
    <row r="7952" customFormat="1" x14ac:dyDescent="0.25"/>
    <row r="7953" customFormat="1" x14ac:dyDescent="0.25"/>
    <row r="7954" customFormat="1" x14ac:dyDescent="0.25"/>
    <row r="7955" customFormat="1" x14ac:dyDescent="0.25"/>
    <row r="7956" customFormat="1" x14ac:dyDescent="0.25"/>
    <row r="7957" customFormat="1" x14ac:dyDescent="0.25"/>
    <row r="7958" customFormat="1" x14ac:dyDescent="0.25"/>
    <row r="7959" customFormat="1" x14ac:dyDescent="0.25"/>
    <row r="7960" customFormat="1" x14ac:dyDescent="0.25"/>
    <row r="7961" customFormat="1" x14ac:dyDescent="0.25"/>
    <row r="7962" customFormat="1" x14ac:dyDescent="0.25"/>
    <row r="7963" customFormat="1" x14ac:dyDescent="0.25"/>
    <row r="7964" customFormat="1" x14ac:dyDescent="0.25"/>
    <row r="7965" customFormat="1" x14ac:dyDescent="0.25"/>
    <row r="7966" customFormat="1" x14ac:dyDescent="0.25"/>
    <row r="7967" customFormat="1" x14ac:dyDescent="0.25"/>
    <row r="7968" customFormat="1" x14ac:dyDescent="0.25"/>
    <row r="7969" customFormat="1" x14ac:dyDescent="0.25"/>
    <row r="7970" customFormat="1" x14ac:dyDescent="0.25"/>
    <row r="7971" customFormat="1" x14ac:dyDescent="0.25"/>
    <row r="7972" customFormat="1" x14ac:dyDescent="0.25"/>
    <row r="7973" customFormat="1" x14ac:dyDescent="0.25"/>
    <row r="7974" customFormat="1" x14ac:dyDescent="0.25"/>
    <row r="7975" customFormat="1" x14ac:dyDescent="0.25"/>
    <row r="7976" customFormat="1" x14ac:dyDescent="0.25"/>
    <row r="7977" customFormat="1" x14ac:dyDescent="0.25"/>
    <row r="7978" customFormat="1" x14ac:dyDescent="0.25"/>
    <row r="7979" customFormat="1" x14ac:dyDescent="0.25"/>
    <row r="7980" customFormat="1" x14ac:dyDescent="0.25"/>
    <row r="7981" customFormat="1" x14ac:dyDescent="0.25"/>
    <row r="7982" customFormat="1" x14ac:dyDescent="0.25"/>
    <row r="7983" customFormat="1" x14ac:dyDescent="0.25"/>
    <row r="7984" customFormat="1" x14ac:dyDescent="0.25"/>
    <row r="7985" customFormat="1" x14ac:dyDescent="0.25"/>
    <row r="7986" customFormat="1" x14ac:dyDescent="0.25"/>
    <row r="7987" customFormat="1" x14ac:dyDescent="0.25"/>
    <row r="7988" customFormat="1" x14ac:dyDescent="0.25"/>
    <row r="7989" customFormat="1" x14ac:dyDescent="0.25"/>
    <row r="7990" customFormat="1" x14ac:dyDescent="0.25"/>
    <row r="7991" customFormat="1" x14ac:dyDescent="0.25"/>
    <row r="7992" customFormat="1" x14ac:dyDescent="0.25"/>
    <row r="7993" customFormat="1" x14ac:dyDescent="0.25"/>
    <row r="7994" customFormat="1" x14ac:dyDescent="0.25"/>
    <row r="7995" customFormat="1" x14ac:dyDescent="0.25"/>
    <row r="7996" customFormat="1" x14ac:dyDescent="0.25"/>
    <row r="7997" customFormat="1" x14ac:dyDescent="0.25"/>
    <row r="7998" customFormat="1" x14ac:dyDescent="0.25"/>
    <row r="7999" customFormat="1" x14ac:dyDescent="0.25"/>
    <row r="8000" customFormat="1" x14ac:dyDescent="0.25"/>
    <row r="8001" customFormat="1" x14ac:dyDescent="0.25"/>
    <row r="8002" customFormat="1" x14ac:dyDescent="0.25"/>
    <row r="8003" customFormat="1" x14ac:dyDescent="0.25"/>
    <row r="8004" customFormat="1" x14ac:dyDescent="0.25"/>
    <row r="8005" customFormat="1" x14ac:dyDescent="0.25"/>
    <row r="8006" customFormat="1" x14ac:dyDescent="0.25"/>
    <row r="8007" customFormat="1" x14ac:dyDescent="0.25"/>
    <row r="8008" customFormat="1" x14ac:dyDescent="0.25"/>
    <row r="8009" customFormat="1" x14ac:dyDescent="0.25"/>
    <row r="8010" customFormat="1" x14ac:dyDescent="0.25"/>
    <row r="8011" customFormat="1" x14ac:dyDescent="0.25"/>
    <row r="8012" customFormat="1" x14ac:dyDescent="0.25"/>
    <row r="8013" customFormat="1" x14ac:dyDescent="0.25"/>
    <row r="8014" customFormat="1" x14ac:dyDescent="0.25"/>
    <row r="8015" customFormat="1" x14ac:dyDescent="0.25"/>
    <row r="8016" customFormat="1" x14ac:dyDescent="0.25"/>
    <row r="8017" customFormat="1" x14ac:dyDescent="0.25"/>
    <row r="8018" customFormat="1" x14ac:dyDescent="0.25"/>
    <row r="8019" customFormat="1" x14ac:dyDescent="0.25"/>
    <row r="8020" customFormat="1" x14ac:dyDescent="0.25"/>
    <row r="8021" customFormat="1" x14ac:dyDescent="0.25"/>
    <row r="8022" customFormat="1" x14ac:dyDescent="0.25"/>
    <row r="8023" customFormat="1" x14ac:dyDescent="0.25"/>
    <row r="8024" customFormat="1" x14ac:dyDescent="0.25"/>
    <row r="8025" customFormat="1" x14ac:dyDescent="0.25"/>
    <row r="8026" customFormat="1" x14ac:dyDescent="0.25"/>
    <row r="8027" customFormat="1" x14ac:dyDescent="0.25"/>
    <row r="8028" customFormat="1" x14ac:dyDescent="0.25"/>
    <row r="8029" customFormat="1" x14ac:dyDescent="0.25"/>
    <row r="8030" customFormat="1" x14ac:dyDescent="0.25"/>
    <row r="8031" customFormat="1" x14ac:dyDescent="0.25"/>
    <row r="8032" customFormat="1" x14ac:dyDescent="0.25"/>
    <row r="8033" customFormat="1" x14ac:dyDescent="0.25"/>
    <row r="8034" customFormat="1" x14ac:dyDescent="0.25"/>
    <row r="8035" customFormat="1" x14ac:dyDescent="0.25"/>
    <row r="8036" customFormat="1" x14ac:dyDescent="0.25"/>
    <row r="8037" customFormat="1" x14ac:dyDescent="0.25"/>
    <row r="8038" customFormat="1" x14ac:dyDescent="0.25"/>
    <row r="8039" customFormat="1" x14ac:dyDescent="0.25"/>
    <row r="8040" customFormat="1" x14ac:dyDescent="0.25"/>
    <row r="8041" customFormat="1" x14ac:dyDescent="0.25"/>
    <row r="8042" customFormat="1" x14ac:dyDescent="0.25"/>
    <row r="8043" customFormat="1" x14ac:dyDescent="0.25"/>
    <row r="8044" customFormat="1" x14ac:dyDescent="0.25"/>
    <row r="8045" customFormat="1" x14ac:dyDescent="0.25"/>
    <row r="8046" customFormat="1" x14ac:dyDescent="0.25"/>
    <row r="8047" customFormat="1" x14ac:dyDescent="0.25"/>
    <row r="8048" customFormat="1" x14ac:dyDescent="0.25"/>
    <row r="8049" customFormat="1" x14ac:dyDescent="0.25"/>
    <row r="8050" customFormat="1" x14ac:dyDescent="0.25"/>
    <row r="8051" customFormat="1" x14ac:dyDescent="0.25"/>
    <row r="8052" customFormat="1" x14ac:dyDescent="0.25"/>
    <row r="8053" customFormat="1" x14ac:dyDescent="0.25"/>
    <row r="8054" customFormat="1" x14ac:dyDescent="0.25"/>
    <row r="8055" customFormat="1" x14ac:dyDescent="0.25"/>
    <row r="8056" customFormat="1" x14ac:dyDescent="0.25"/>
    <row r="8057" customFormat="1" x14ac:dyDescent="0.25"/>
    <row r="8058" customFormat="1" x14ac:dyDescent="0.25"/>
    <row r="8059" customFormat="1" x14ac:dyDescent="0.25"/>
    <row r="8060" customFormat="1" x14ac:dyDescent="0.25"/>
    <row r="8061" customFormat="1" x14ac:dyDescent="0.25"/>
    <row r="8062" customFormat="1" x14ac:dyDescent="0.25"/>
    <row r="8063" customFormat="1" x14ac:dyDescent="0.25"/>
    <row r="8064" customFormat="1" x14ac:dyDescent="0.25"/>
    <row r="8065" customFormat="1" x14ac:dyDescent="0.25"/>
    <row r="8066" customFormat="1" x14ac:dyDescent="0.25"/>
    <row r="8067" customFormat="1" x14ac:dyDescent="0.25"/>
    <row r="8068" customFormat="1" x14ac:dyDescent="0.25"/>
    <row r="8069" customFormat="1" x14ac:dyDescent="0.25"/>
    <row r="8070" customFormat="1" x14ac:dyDescent="0.25"/>
    <row r="8071" customFormat="1" x14ac:dyDescent="0.25"/>
    <row r="8072" customFormat="1" x14ac:dyDescent="0.25"/>
    <row r="8073" customFormat="1" x14ac:dyDescent="0.25"/>
    <row r="8074" customFormat="1" x14ac:dyDescent="0.25"/>
    <row r="8075" customFormat="1" x14ac:dyDescent="0.25"/>
    <row r="8076" customFormat="1" x14ac:dyDescent="0.25"/>
    <row r="8077" customFormat="1" x14ac:dyDescent="0.25"/>
    <row r="8078" customFormat="1" x14ac:dyDescent="0.25"/>
    <row r="8079" customFormat="1" x14ac:dyDescent="0.25"/>
    <row r="8080" customFormat="1" x14ac:dyDescent="0.25"/>
    <row r="8081" customFormat="1" x14ac:dyDescent="0.25"/>
    <row r="8082" customFormat="1" x14ac:dyDescent="0.25"/>
    <row r="8083" customFormat="1" x14ac:dyDescent="0.25"/>
    <row r="8084" customFormat="1" x14ac:dyDescent="0.25"/>
    <row r="8085" customFormat="1" x14ac:dyDescent="0.25"/>
    <row r="8086" customFormat="1" x14ac:dyDescent="0.25"/>
    <row r="8087" customFormat="1" x14ac:dyDescent="0.25"/>
    <row r="8088" customFormat="1" x14ac:dyDescent="0.25"/>
    <row r="8089" customFormat="1" x14ac:dyDescent="0.25"/>
    <row r="8090" customFormat="1" x14ac:dyDescent="0.25"/>
    <row r="8091" customFormat="1" x14ac:dyDescent="0.25"/>
    <row r="8092" customFormat="1" x14ac:dyDescent="0.25"/>
    <row r="8093" customFormat="1" x14ac:dyDescent="0.25"/>
    <row r="8094" customFormat="1" x14ac:dyDescent="0.25"/>
    <row r="8095" customFormat="1" x14ac:dyDescent="0.25"/>
    <row r="8096" customFormat="1" x14ac:dyDescent="0.25"/>
    <row r="8097" customFormat="1" x14ac:dyDescent="0.25"/>
    <row r="8098" customFormat="1" x14ac:dyDescent="0.25"/>
    <row r="8099" customFormat="1" x14ac:dyDescent="0.25"/>
    <row r="8100" customFormat="1" x14ac:dyDescent="0.25"/>
    <row r="8101" customFormat="1" x14ac:dyDescent="0.25"/>
    <row r="8102" customFormat="1" x14ac:dyDescent="0.25"/>
    <row r="8103" customFormat="1" x14ac:dyDescent="0.25"/>
    <row r="8104" customFormat="1" x14ac:dyDescent="0.25"/>
    <row r="8105" customFormat="1" x14ac:dyDescent="0.25"/>
    <row r="8106" customFormat="1" x14ac:dyDescent="0.25"/>
    <row r="8107" customFormat="1" x14ac:dyDescent="0.25"/>
    <row r="8108" customFormat="1" x14ac:dyDescent="0.25"/>
    <row r="8109" customFormat="1" x14ac:dyDescent="0.25"/>
    <row r="8110" customFormat="1" x14ac:dyDescent="0.25"/>
    <row r="8111" customFormat="1" x14ac:dyDescent="0.25"/>
    <row r="8112" customFormat="1" x14ac:dyDescent="0.25"/>
    <row r="8113" customFormat="1" x14ac:dyDescent="0.25"/>
    <row r="8114" customFormat="1" x14ac:dyDescent="0.25"/>
    <row r="8115" customFormat="1" x14ac:dyDescent="0.25"/>
    <row r="8116" customFormat="1" x14ac:dyDescent="0.25"/>
    <row r="8117" customFormat="1" x14ac:dyDescent="0.25"/>
    <row r="8118" customFormat="1" x14ac:dyDescent="0.25"/>
    <row r="8119" customFormat="1" x14ac:dyDescent="0.25"/>
    <row r="8120" customFormat="1" x14ac:dyDescent="0.25"/>
    <row r="8121" customFormat="1" x14ac:dyDescent="0.25"/>
    <row r="8122" customFormat="1" x14ac:dyDescent="0.25"/>
    <row r="8123" customFormat="1" x14ac:dyDescent="0.25"/>
    <row r="8124" customFormat="1" x14ac:dyDescent="0.25"/>
    <row r="8125" customFormat="1" x14ac:dyDescent="0.25"/>
    <row r="8126" customFormat="1" x14ac:dyDescent="0.25"/>
    <row r="8127" customFormat="1" x14ac:dyDescent="0.25"/>
    <row r="8128" customFormat="1" x14ac:dyDescent="0.25"/>
    <row r="8129" customFormat="1" x14ac:dyDescent="0.25"/>
    <row r="8130" customFormat="1" x14ac:dyDescent="0.25"/>
    <row r="8131" customFormat="1" x14ac:dyDescent="0.25"/>
    <row r="8132" customFormat="1" x14ac:dyDescent="0.25"/>
    <row r="8133" customFormat="1" x14ac:dyDescent="0.25"/>
    <row r="8134" customFormat="1" x14ac:dyDescent="0.25"/>
    <row r="8135" customFormat="1" x14ac:dyDescent="0.25"/>
    <row r="8136" customFormat="1" x14ac:dyDescent="0.25"/>
    <row r="8137" customFormat="1" x14ac:dyDescent="0.25"/>
    <row r="8138" customFormat="1" x14ac:dyDescent="0.25"/>
    <row r="8139" customFormat="1" x14ac:dyDescent="0.25"/>
    <row r="8140" customFormat="1" x14ac:dyDescent="0.25"/>
    <row r="8141" customFormat="1" x14ac:dyDescent="0.25"/>
    <row r="8142" customFormat="1" x14ac:dyDescent="0.25"/>
    <row r="8143" customFormat="1" x14ac:dyDescent="0.25"/>
    <row r="8144" customFormat="1" x14ac:dyDescent="0.25"/>
    <row r="8145" customFormat="1" x14ac:dyDescent="0.25"/>
    <row r="8146" customFormat="1" x14ac:dyDescent="0.25"/>
    <row r="8147" customFormat="1" x14ac:dyDescent="0.25"/>
    <row r="8148" customFormat="1" x14ac:dyDescent="0.25"/>
    <row r="8149" customFormat="1" x14ac:dyDescent="0.25"/>
    <row r="8150" customFormat="1" x14ac:dyDescent="0.25"/>
    <row r="8151" customFormat="1" x14ac:dyDescent="0.25"/>
    <row r="8152" customFormat="1" x14ac:dyDescent="0.25"/>
    <row r="8153" customFormat="1" x14ac:dyDescent="0.25"/>
    <row r="8154" customFormat="1" x14ac:dyDescent="0.25"/>
    <row r="8155" customFormat="1" x14ac:dyDescent="0.25"/>
    <row r="8156" customFormat="1" x14ac:dyDescent="0.25"/>
    <row r="8157" customFormat="1" x14ac:dyDescent="0.25"/>
    <row r="8158" customFormat="1" x14ac:dyDescent="0.25"/>
    <row r="8159" customFormat="1" x14ac:dyDescent="0.25"/>
    <row r="8160" customFormat="1" x14ac:dyDescent="0.25"/>
    <row r="8161" customFormat="1" x14ac:dyDescent="0.25"/>
    <row r="8162" customFormat="1" x14ac:dyDescent="0.25"/>
    <row r="8163" customFormat="1" x14ac:dyDescent="0.25"/>
    <row r="8164" customFormat="1" x14ac:dyDescent="0.25"/>
    <row r="8165" customFormat="1" x14ac:dyDescent="0.25"/>
    <row r="8166" customFormat="1" x14ac:dyDescent="0.25"/>
    <row r="8167" customFormat="1" x14ac:dyDescent="0.25"/>
    <row r="8168" customFormat="1" x14ac:dyDescent="0.25"/>
    <row r="8169" customFormat="1" x14ac:dyDescent="0.25"/>
    <row r="8170" customFormat="1" x14ac:dyDescent="0.25"/>
    <row r="8171" customFormat="1" x14ac:dyDescent="0.25"/>
    <row r="8172" customFormat="1" x14ac:dyDescent="0.25"/>
    <row r="8173" customFormat="1" x14ac:dyDescent="0.25"/>
    <row r="8174" customFormat="1" x14ac:dyDescent="0.25"/>
    <row r="8175" customFormat="1" x14ac:dyDescent="0.25"/>
    <row r="8176" customFormat="1" x14ac:dyDescent="0.25"/>
    <row r="8177" customFormat="1" x14ac:dyDescent="0.25"/>
    <row r="8178" customFormat="1" x14ac:dyDescent="0.25"/>
    <row r="8179" customFormat="1" x14ac:dyDescent="0.25"/>
    <row r="8180" customFormat="1" x14ac:dyDescent="0.25"/>
    <row r="8181" customFormat="1" x14ac:dyDescent="0.25"/>
    <row r="8182" customFormat="1" x14ac:dyDescent="0.25"/>
    <row r="8183" customFormat="1" x14ac:dyDescent="0.25"/>
    <row r="8184" customFormat="1" x14ac:dyDescent="0.25"/>
    <row r="8185" customFormat="1" x14ac:dyDescent="0.25"/>
    <row r="8186" customFormat="1" x14ac:dyDescent="0.25"/>
    <row r="8187" customFormat="1" x14ac:dyDescent="0.25"/>
    <row r="8188" customFormat="1" x14ac:dyDescent="0.25"/>
    <row r="8189" customFormat="1" x14ac:dyDescent="0.25"/>
    <row r="8190" customFormat="1" x14ac:dyDescent="0.25"/>
    <row r="8191" customFormat="1" x14ac:dyDescent="0.25"/>
    <row r="8192" customFormat="1" x14ac:dyDescent="0.25"/>
    <row r="8193" customFormat="1" x14ac:dyDescent="0.25"/>
    <row r="8194" customFormat="1" x14ac:dyDescent="0.25"/>
    <row r="8195" customFormat="1" x14ac:dyDescent="0.25"/>
    <row r="8196" customFormat="1" x14ac:dyDescent="0.25"/>
    <row r="8197" customFormat="1" x14ac:dyDescent="0.25"/>
    <row r="8198" customFormat="1" x14ac:dyDescent="0.25"/>
    <row r="8199" customFormat="1" x14ac:dyDescent="0.25"/>
    <row r="8200" customFormat="1" x14ac:dyDescent="0.25"/>
    <row r="8201" customFormat="1" x14ac:dyDescent="0.25"/>
    <row r="8202" customFormat="1" x14ac:dyDescent="0.25"/>
    <row r="8203" customFormat="1" x14ac:dyDescent="0.25"/>
    <row r="8204" customFormat="1" x14ac:dyDescent="0.25"/>
    <row r="8205" customFormat="1" x14ac:dyDescent="0.25"/>
    <row r="8206" customFormat="1" x14ac:dyDescent="0.25"/>
    <row r="8207" customFormat="1" x14ac:dyDescent="0.25"/>
    <row r="8208" customFormat="1" x14ac:dyDescent="0.25"/>
    <row r="8209" customFormat="1" x14ac:dyDescent="0.25"/>
    <row r="8210" customFormat="1" x14ac:dyDescent="0.25"/>
    <row r="8211" customFormat="1" x14ac:dyDescent="0.25"/>
    <row r="8212" customFormat="1" x14ac:dyDescent="0.25"/>
    <row r="8213" customFormat="1" x14ac:dyDescent="0.25"/>
    <row r="8214" customFormat="1" x14ac:dyDescent="0.25"/>
    <row r="8215" customFormat="1" x14ac:dyDescent="0.25"/>
    <row r="8216" customFormat="1" x14ac:dyDescent="0.25"/>
    <row r="8217" customFormat="1" x14ac:dyDescent="0.25"/>
    <row r="8218" customFormat="1" x14ac:dyDescent="0.25"/>
    <row r="8219" customFormat="1" x14ac:dyDescent="0.25"/>
    <row r="8220" customFormat="1" x14ac:dyDescent="0.25"/>
    <row r="8221" customFormat="1" x14ac:dyDescent="0.25"/>
    <row r="8222" customFormat="1" x14ac:dyDescent="0.25"/>
    <row r="8223" customFormat="1" x14ac:dyDescent="0.25"/>
    <row r="8224" customFormat="1" x14ac:dyDescent="0.25"/>
    <row r="8225" customFormat="1" x14ac:dyDescent="0.25"/>
    <row r="8226" customFormat="1" x14ac:dyDescent="0.25"/>
    <row r="8227" customFormat="1" x14ac:dyDescent="0.25"/>
    <row r="8228" customFormat="1" x14ac:dyDescent="0.25"/>
    <row r="8229" customFormat="1" x14ac:dyDescent="0.25"/>
    <row r="8230" customFormat="1" x14ac:dyDescent="0.25"/>
    <row r="8231" customFormat="1" x14ac:dyDescent="0.25"/>
    <row r="8232" customFormat="1" x14ac:dyDescent="0.25"/>
    <row r="8233" customFormat="1" x14ac:dyDescent="0.25"/>
    <row r="8234" customFormat="1" x14ac:dyDescent="0.25"/>
    <row r="8235" customFormat="1" x14ac:dyDescent="0.25"/>
    <row r="8236" customFormat="1" x14ac:dyDescent="0.25"/>
    <row r="8237" customFormat="1" x14ac:dyDescent="0.25"/>
    <row r="8238" customFormat="1" x14ac:dyDescent="0.25"/>
    <row r="8239" customFormat="1" x14ac:dyDescent="0.25"/>
    <row r="8240" customFormat="1" x14ac:dyDescent="0.25"/>
    <row r="8241" customFormat="1" x14ac:dyDescent="0.25"/>
    <row r="8242" customFormat="1" x14ac:dyDescent="0.25"/>
    <row r="8243" customFormat="1" x14ac:dyDescent="0.25"/>
    <row r="8244" customFormat="1" x14ac:dyDescent="0.25"/>
    <row r="8245" customFormat="1" x14ac:dyDescent="0.25"/>
    <row r="8246" customFormat="1" x14ac:dyDescent="0.25"/>
    <row r="8247" customFormat="1" x14ac:dyDescent="0.25"/>
    <row r="8248" customFormat="1" x14ac:dyDescent="0.25"/>
    <row r="8249" customFormat="1" x14ac:dyDescent="0.25"/>
    <row r="8250" customFormat="1" x14ac:dyDescent="0.25"/>
    <row r="8251" customFormat="1" x14ac:dyDescent="0.25"/>
    <row r="8252" customFormat="1" x14ac:dyDescent="0.25"/>
    <row r="8253" customFormat="1" x14ac:dyDescent="0.25"/>
    <row r="8254" customFormat="1" x14ac:dyDescent="0.25"/>
    <row r="8255" customFormat="1" x14ac:dyDescent="0.25"/>
    <row r="8256" customFormat="1" x14ac:dyDescent="0.25"/>
    <row r="8257" customFormat="1" x14ac:dyDescent="0.25"/>
    <row r="8258" customFormat="1" x14ac:dyDescent="0.25"/>
    <row r="8259" customFormat="1" x14ac:dyDescent="0.25"/>
    <row r="8260" customFormat="1" x14ac:dyDescent="0.25"/>
    <row r="8261" customFormat="1" x14ac:dyDescent="0.25"/>
    <row r="8262" customFormat="1" x14ac:dyDescent="0.25"/>
    <row r="8263" customFormat="1" x14ac:dyDescent="0.25"/>
    <row r="8264" customFormat="1" x14ac:dyDescent="0.25"/>
    <row r="8265" customFormat="1" x14ac:dyDescent="0.25"/>
    <row r="8266" customFormat="1" x14ac:dyDescent="0.25"/>
    <row r="8267" customFormat="1" x14ac:dyDescent="0.25"/>
    <row r="8268" customFormat="1" x14ac:dyDescent="0.25"/>
    <row r="8269" customFormat="1" x14ac:dyDescent="0.25"/>
    <row r="8270" customFormat="1" x14ac:dyDescent="0.25"/>
    <row r="8271" customFormat="1" x14ac:dyDescent="0.25"/>
    <row r="8272" customFormat="1" x14ac:dyDescent="0.25"/>
    <row r="8273" customFormat="1" x14ac:dyDescent="0.25"/>
    <row r="8274" customFormat="1" x14ac:dyDescent="0.25"/>
    <row r="8275" customFormat="1" x14ac:dyDescent="0.25"/>
    <row r="8276" customFormat="1" x14ac:dyDescent="0.25"/>
    <row r="8277" customFormat="1" x14ac:dyDescent="0.25"/>
    <row r="8278" customFormat="1" x14ac:dyDescent="0.25"/>
    <row r="8279" customFormat="1" x14ac:dyDescent="0.25"/>
    <row r="8280" customFormat="1" x14ac:dyDescent="0.25"/>
    <row r="8281" customFormat="1" x14ac:dyDescent="0.25"/>
    <row r="8282" customFormat="1" x14ac:dyDescent="0.25"/>
    <row r="8283" customFormat="1" x14ac:dyDescent="0.25"/>
    <row r="8284" customFormat="1" x14ac:dyDescent="0.25"/>
    <row r="8285" customFormat="1" x14ac:dyDescent="0.25"/>
    <row r="8286" customFormat="1" x14ac:dyDescent="0.25"/>
    <row r="8287" customFormat="1" x14ac:dyDescent="0.25"/>
    <row r="8288" customFormat="1" x14ac:dyDescent="0.25"/>
    <row r="8289" customFormat="1" x14ac:dyDescent="0.25"/>
    <row r="8290" customFormat="1" x14ac:dyDescent="0.25"/>
    <row r="8291" customFormat="1" x14ac:dyDescent="0.25"/>
    <row r="8292" customFormat="1" x14ac:dyDescent="0.25"/>
    <row r="8293" customFormat="1" x14ac:dyDescent="0.25"/>
    <row r="8294" customFormat="1" x14ac:dyDescent="0.25"/>
    <row r="8295" customFormat="1" x14ac:dyDescent="0.25"/>
    <row r="8296" customFormat="1" x14ac:dyDescent="0.25"/>
    <row r="8297" customFormat="1" x14ac:dyDescent="0.25"/>
    <row r="8298" customFormat="1" x14ac:dyDescent="0.25"/>
    <row r="8299" customFormat="1" x14ac:dyDescent="0.25"/>
    <row r="8300" customFormat="1" x14ac:dyDescent="0.25"/>
    <row r="8301" customFormat="1" x14ac:dyDescent="0.25"/>
    <row r="8302" customFormat="1" x14ac:dyDescent="0.25"/>
    <row r="8303" customFormat="1" x14ac:dyDescent="0.25"/>
    <row r="8304" customFormat="1" x14ac:dyDescent="0.25"/>
    <row r="8305" customFormat="1" x14ac:dyDescent="0.25"/>
    <row r="8306" customFormat="1" x14ac:dyDescent="0.25"/>
    <row r="8307" customFormat="1" x14ac:dyDescent="0.25"/>
    <row r="8308" customFormat="1" x14ac:dyDescent="0.25"/>
    <row r="8309" customFormat="1" x14ac:dyDescent="0.25"/>
    <row r="8310" customFormat="1" x14ac:dyDescent="0.25"/>
    <row r="8311" customFormat="1" x14ac:dyDescent="0.25"/>
    <row r="8312" customFormat="1" x14ac:dyDescent="0.25"/>
    <row r="8313" customFormat="1" x14ac:dyDescent="0.25"/>
    <row r="8314" customFormat="1" x14ac:dyDescent="0.25"/>
    <row r="8315" customFormat="1" x14ac:dyDescent="0.25"/>
    <row r="8316" customFormat="1" x14ac:dyDescent="0.25"/>
    <row r="8317" customFormat="1" x14ac:dyDescent="0.25"/>
    <row r="8318" customFormat="1" x14ac:dyDescent="0.25"/>
    <row r="8319" customFormat="1" x14ac:dyDescent="0.25"/>
    <row r="8320" customFormat="1" x14ac:dyDescent="0.25"/>
    <row r="8321" customFormat="1" x14ac:dyDescent="0.25"/>
    <row r="8322" customFormat="1" x14ac:dyDescent="0.25"/>
    <row r="8323" customFormat="1" x14ac:dyDescent="0.25"/>
    <row r="8324" customFormat="1" x14ac:dyDescent="0.25"/>
    <row r="8325" customFormat="1" x14ac:dyDescent="0.25"/>
    <row r="8326" customFormat="1" x14ac:dyDescent="0.25"/>
    <row r="8327" customFormat="1" x14ac:dyDescent="0.25"/>
    <row r="8328" customFormat="1" x14ac:dyDescent="0.25"/>
    <row r="8329" customFormat="1" x14ac:dyDescent="0.25"/>
    <row r="8330" customFormat="1" x14ac:dyDescent="0.25"/>
    <row r="8331" customFormat="1" x14ac:dyDescent="0.25"/>
    <row r="8332" customFormat="1" x14ac:dyDescent="0.25"/>
    <row r="8333" customFormat="1" x14ac:dyDescent="0.25"/>
    <row r="8334" customFormat="1" x14ac:dyDescent="0.25"/>
    <row r="8335" customFormat="1" x14ac:dyDescent="0.25"/>
    <row r="8336" customFormat="1" x14ac:dyDescent="0.25"/>
    <row r="8337" customFormat="1" x14ac:dyDescent="0.25"/>
    <row r="8338" customFormat="1" x14ac:dyDescent="0.25"/>
    <row r="8339" customFormat="1" x14ac:dyDescent="0.25"/>
    <row r="8340" customFormat="1" x14ac:dyDescent="0.25"/>
    <row r="8341" customFormat="1" x14ac:dyDescent="0.25"/>
    <row r="8342" customFormat="1" x14ac:dyDescent="0.25"/>
    <row r="8343" customFormat="1" x14ac:dyDescent="0.25"/>
    <row r="8344" customFormat="1" x14ac:dyDescent="0.25"/>
    <row r="8345" customFormat="1" x14ac:dyDescent="0.25"/>
    <row r="8346" customFormat="1" x14ac:dyDescent="0.25"/>
    <row r="8347" customFormat="1" x14ac:dyDescent="0.25"/>
    <row r="8348" customFormat="1" x14ac:dyDescent="0.25"/>
    <row r="8349" customFormat="1" x14ac:dyDescent="0.25"/>
    <row r="8350" customFormat="1" x14ac:dyDescent="0.25"/>
    <row r="8351" customFormat="1" x14ac:dyDescent="0.25"/>
    <row r="8352" customFormat="1" x14ac:dyDescent="0.25"/>
    <row r="8353" customFormat="1" x14ac:dyDescent="0.25"/>
    <row r="8354" customFormat="1" x14ac:dyDescent="0.25"/>
    <row r="8355" customFormat="1" x14ac:dyDescent="0.25"/>
    <row r="8356" customFormat="1" x14ac:dyDescent="0.25"/>
    <row r="8357" customFormat="1" x14ac:dyDescent="0.25"/>
    <row r="8358" customFormat="1" x14ac:dyDescent="0.25"/>
    <row r="8359" customFormat="1" x14ac:dyDescent="0.25"/>
    <row r="8360" customFormat="1" x14ac:dyDescent="0.25"/>
    <row r="8361" customFormat="1" x14ac:dyDescent="0.25"/>
    <row r="8362" customFormat="1" x14ac:dyDescent="0.25"/>
    <row r="8363" customFormat="1" x14ac:dyDescent="0.25"/>
    <row r="8364" customFormat="1" x14ac:dyDescent="0.25"/>
    <row r="8365" customFormat="1" x14ac:dyDescent="0.25"/>
    <row r="8366" customFormat="1" x14ac:dyDescent="0.25"/>
    <row r="8367" customFormat="1" x14ac:dyDescent="0.25"/>
    <row r="8368" customFormat="1" x14ac:dyDescent="0.25"/>
    <row r="8369" customFormat="1" x14ac:dyDescent="0.25"/>
    <row r="8370" customFormat="1" x14ac:dyDescent="0.25"/>
    <row r="8371" customFormat="1" x14ac:dyDescent="0.25"/>
    <row r="8372" customFormat="1" x14ac:dyDescent="0.25"/>
    <row r="8373" customFormat="1" x14ac:dyDescent="0.25"/>
    <row r="8374" customFormat="1" x14ac:dyDescent="0.25"/>
    <row r="8375" customFormat="1" x14ac:dyDescent="0.25"/>
    <row r="8376" customFormat="1" x14ac:dyDescent="0.25"/>
    <row r="8377" customFormat="1" x14ac:dyDescent="0.25"/>
    <row r="8378" customFormat="1" x14ac:dyDescent="0.25"/>
    <row r="8379" customFormat="1" x14ac:dyDescent="0.25"/>
    <row r="8380" customFormat="1" x14ac:dyDescent="0.25"/>
    <row r="8381" customFormat="1" x14ac:dyDescent="0.25"/>
    <row r="8382" customFormat="1" x14ac:dyDescent="0.25"/>
    <row r="8383" customFormat="1" x14ac:dyDescent="0.25"/>
    <row r="8384" customFormat="1" x14ac:dyDescent="0.25"/>
    <row r="8385" customFormat="1" x14ac:dyDescent="0.25"/>
    <row r="8386" customFormat="1" x14ac:dyDescent="0.25"/>
    <row r="8387" customFormat="1" x14ac:dyDescent="0.25"/>
    <row r="8388" customFormat="1" x14ac:dyDescent="0.25"/>
    <row r="8389" customFormat="1" x14ac:dyDescent="0.25"/>
    <row r="8390" customFormat="1" x14ac:dyDescent="0.25"/>
    <row r="8391" customFormat="1" x14ac:dyDescent="0.25"/>
    <row r="8392" customFormat="1" x14ac:dyDescent="0.25"/>
    <row r="8393" customFormat="1" x14ac:dyDescent="0.25"/>
    <row r="8394" customFormat="1" x14ac:dyDescent="0.25"/>
    <row r="8395" customFormat="1" x14ac:dyDescent="0.25"/>
    <row r="8396" customFormat="1" x14ac:dyDescent="0.25"/>
    <row r="8397" customFormat="1" x14ac:dyDescent="0.25"/>
    <row r="8398" customFormat="1" x14ac:dyDescent="0.25"/>
    <row r="8399" customFormat="1" x14ac:dyDescent="0.25"/>
    <row r="8400" customFormat="1" x14ac:dyDescent="0.25"/>
    <row r="8401" customFormat="1" x14ac:dyDescent="0.25"/>
    <row r="8402" customFormat="1" x14ac:dyDescent="0.25"/>
    <row r="8403" customFormat="1" x14ac:dyDescent="0.25"/>
    <row r="8404" customFormat="1" x14ac:dyDescent="0.25"/>
    <row r="8405" customFormat="1" x14ac:dyDescent="0.25"/>
    <row r="8406" customFormat="1" x14ac:dyDescent="0.25"/>
    <row r="8407" customFormat="1" x14ac:dyDescent="0.25"/>
    <row r="8408" customFormat="1" x14ac:dyDescent="0.25"/>
    <row r="8409" customFormat="1" x14ac:dyDescent="0.25"/>
    <row r="8410" customFormat="1" x14ac:dyDescent="0.25"/>
    <row r="8411" customFormat="1" x14ac:dyDescent="0.25"/>
    <row r="8412" customFormat="1" x14ac:dyDescent="0.25"/>
    <row r="8413" customFormat="1" x14ac:dyDescent="0.25"/>
    <row r="8414" customFormat="1" x14ac:dyDescent="0.25"/>
    <row r="8415" customFormat="1" x14ac:dyDescent="0.25"/>
    <row r="8416" customFormat="1" x14ac:dyDescent="0.25"/>
    <row r="8417" customFormat="1" x14ac:dyDescent="0.25"/>
    <row r="8418" customFormat="1" x14ac:dyDescent="0.25"/>
    <row r="8419" customFormat="1" x14ac:dyDescent="0.25"/>
    <row r="8420" customFormat="1" x14ac:dyDescent="0.25"/>
    <row r="8421" customFormat="1" x14ac:dyDescent="0.25"/>
    <row r="8422" customFormat="1" x14ac:dyDescent="0.25"/>
    <row r="8423" customFormat="1" x14ac:dyDescent="0.25"/>
    <row r="8424" customFormat="1" x14ac:dyDescent="0.25"/>
    <row r="8425" customFormat="1" x14ac:dyDescent="0.25"/>
    <row r="8426" customFormat="1" x14ac:dyDescent="0.25"/>
    <row r="8427" customFormat="1" x14ac:dyDescent="0.25"/>
    <row r="8428" customFormat="1" x14ac:dyDescent="0.25"/>
    <row r="8429" customFormat="1" x14ac:dyDescent="0.25"/>
    <row r="8430" customFormat="1" x14ac:dyDescent="0.25"/>
    <row r="8431" customFormat="1" x14ac:dyDescent="0.25"/>
    <row r="8432" customFormat="1" x14ac:dyDescent="0.25"/>
    <row r="8433" customFormat="1" x14ac:dyDescent="0.25"/>
    <row r="8434" customFormat="1" x14ac:dyDescent="0.25"/>
    <row r="8435" customFormat="1" x14ac:dyDescent="0.25"/>
    <row r="8436" customFormat="1" x14ac:dyDescent="0.25"/>
    <row r="8437" customFormat="1" x14ac:dyDescent="0.25"/>
    <row r="8438" customFormat="1" x14ac:dyDescent="0.25"/>
    <row r="8439" customFormat="1" x14ac:dyDescent="0.25"/>
    <row r="8440" customFormat="1" x14ac:dyDescent="0.25"/>
    <row r="8441" customFormat="1" x14ac:dyDescent="0.25"/>
    <row r="8442" customFormat="1" x14ac:dyDescent="0.25"/>
    <row r="8443" customFormat="1" x14ac:dyDescent="0.25"/>
    <row r="8444" customFormat="1" x14ac:dyDescent="0.25"/>
    <row r="8445" customFormat="1" x14ac:dyDescent="0.25"/>
    <row r="8446" customFormat="1" x14ac:dyDescent="0.25"/>
    <row r="8447" customFormat="1" x14ac:dyDescent="0.25"/>
    <row r="8448" customFormat="1" x14ac:dyDescent="0.25"/>
    <row r="8449" customFormat="1" x14ac:dyDescent="0.25"/>
    <row r="8450" customFormat="1" x14ac:dyDescent="0.25"/>
    <row r="8451" customFormat="1" x14ac:dyDescent="0.25"/>
    <row r="8452" customFormat="1" x14ac:dyDescent="0.25"/>
    <row r="8453" customFormat="1" x14ac:dyDescent="0.25"/>
    <row r="8454" customFormat="1" x14ac:dyDescent="0.25"/>
    <row r="8455" customFormat="1" x14ac:dyDescent="0.25"/>
    <row r="8456" customFormat="1" x14ac:dyDescent="0.25"/>
    <row r="8457" customFormat="1" x14ac:dyDescent="0.25"/>
    <row r="8458" customFormat="1" x14ac:dyDescent="0.25"/>
    <row r="8459" customFormat="1" x14ac:dyDescent="0.25"/>
    <row r="8460" customFormat="1" x14ac:dyDescent="0.25"/>
    <row r="8461" customFormat="1" x14ac:dyDescent="0.25"/>
    <row r="8462" customFormat="1" x14ac:dyDescent="0.25"/>
    <row r="8463" customFormat="1" x14ac:dyDescent="0.25"/>
    <row r="8464" customFormat="1" x14ac:dyDescent="0.25"/>
    <row r="8465" customFormat="1" x14ac:dyDescent="0.25"/>
    <row r="8466" customFormat="1" x14ac:dyDescent="0.25"/>
    <row r="8467" customFormat="1" x14ac:dyDescent="0.25"/>
    <row r="8468" customFormat="1" x14ac:dyDescent="0.25"/>
    <row r="8469" customFormat="1" x14ac:dyDescent="0.25"/>
    <row r="8470" customFormat="1" x14ac:dyDescent="0.25"/>
    <row r="8471" customFormat="1" x14ac:dyDescent="0.25"/>
    <row r="8472" customFormat="1" x14ac:dyDescent="0.25"/>
    <row r="8473" customFormat="1" x14ac:dyDescent="0.25"/>
    <row r="8474" customFormat="1" x14ac:dyDescent="0.25"/>
    <row r="8475" customFormat="1" x14ac:dyDescent="0.25"/>
    <row r="8476" customFormat="1" x14ac:dyDescent="0.25"/>
    <row r="8477" customFormat="1" x14ac:dyDescent="0.25"/>
    <row r="8478" customFormat="1" x14ac:dyDescent="0.25"/>
    <row r="8479" customFormat="1" x14ac:dyDescent="0.25"/>
    <row r="8480" customFormat="1" x14ac:dyDescent="0.25"/>
    <row r="8481" customFormat="1" x14ac:dyDescent="0.25"/>
    <row r="8482" customFormat="1" x14ac:dyDescent="0.25"/>
    <row r="8483" customFormat="1" x14ac:dyDescent="0.25"/>
    <row r="8484" customFormat="1" x14ac:dyDescent="0.25"/>
    <row r="8485" customFormat="1" x14ac:dyDescent="0.25"/>
    <row r="8486" customFormat="1" x14ac:dyDescent="0.25"/>
    <row r="8487" customFormat="1" x14ac:dyDescent="0.25"/>
    <row r="8488" customFormat="1" x14ac:dyDescent="0.25"/>
    <row r="8489" customFormat="1" x14ac:dyDescent="0.25"/>
    <row r="8490" customFormat="1" x14ac:dyDescent="0.25"/>
    <row r="8491" customFormat="1" x14ac:dyDescent="0.25"/>
    <row r="8492" customFormat="1" x14ac:dyDescent="0.25"/>
    <row r="8493" customFormat="1" x14ac:dyDescent="0.25"/>
    <row r="8494" customFormat="1" x14ac:dyDescent="0.25"/>
    <row r="8495" customFormat="1" x14ac:dyDescent="0.25"/>
    <row r="8496" customFormat="1" x14ac:dyDescent="0.25"/>
    <row r="8497" customFormat="1" x14ac:dyDescent="0.25"/>
    <row r="8498" customFormat="1" x14ac:dyDescent="0.25"/>
    <row r="8499" customFormat="1" x14ac:dyDescent="0.25"/>
    <row r="8500" customFormat="1" x14ac:dyDescent="0.25"/>
    <row r="8501" customFormat="1" x14ac:dyDescent="0.25"/>
    <row r="8502" customFormat="1" x14ac:dyDescent="0.25"/>
    <row r="8503" customFormat="1" x14ac:dyDescent="0.25"/>
    <row r="8504" customFormat="1" x14ac:dyDescent="0.25"/>
    <row r="8505" customFormat="1" x14ac:dyDescent="0.25"/>
    <row r="8506" customFormat="1" x14ac:dyDescent="0.25"/>
    <row r="8507" customFormat="1" x14ac:dyDescent="0.25"/>
    <row r="8508" customFormat="1" x14ac:dyDescent="0.25"/>
    <row r="8509" customFormat="1" x14ac:dyDescent="0.25"/>
    <row r="8510" customFormat="1" x14ac:dyDescent="0.25"/>
    <row r="8511" customFormat="1" x14ac:dyDescent="0.25"/>
    <row r="8512" customFormat="1" x14ac:dyDescent="0.25"/>
    <row r="8513" customFormat="1" x14ac:dyDescent="0.25"/>
    <row r="8514" customFormat="1" x14ac:dyDescent="0.25"/>
    <row r="8515" customFormat="1" x14ac:dyDescent="0.25"/>
    <row r="8516" customFormat="1" x14ac:dyDescent="0.25"/>
    <row r="8517" customFormat="1" x14ac:dyDescent="0.25"/>
    <row r="8518" customFormat="1" x14ac:dyDescent="0.25"/>
    <row r="8519" customFormat="1" x14ac:dyDescent="0.25"/>
    <row r="8520" customFormat="1" x14ac:dyDescent="0.25"/>
    <row r="8521" customFormat="1" x14ac:dyDescent="0.25"/>
    <row r="8522" customFormat="1" x14ac:dyDescent="0.25"/>
    <row r="8523" customFormat="1" x14ac:dyDescent="0.25"/>
    <row r="8524" customFormat="1" x14ac:dyDescent="0.25"/>
    <row r="8525" customFormat="1" x14ac:dyDescent="0.25"/>
    <row r="8526" customFormat="1" x14ac:dyDescent="0.25"/>
    <row r="8527" customFormat="1" x14ac:dyDescent="0.25"/>
    <row r="8528" customFormat="1" x14ac:dyDescent="0.25"/>
    <row r="8529" customFormat="1" x14ac:dyDescent="0.25"/>
    <row r="8530" customFormat="1" x14ac:dyDescent="0.25"/>
    <row r="8531" customFormat="1" x14ac:dyDescent="0.25"/>
    <row r="8532" customFormat="1" x14ac:dyDescent="0.25"/>
    <row r="8533" customFormat="1" x14ac:dyDescent="0.25"/>
    <row r="8534" customFormat="1" x14ac:dyDescent="0.25"/>
    <row r="8535" customFormat="1" x14ac:dyDescent="0.25"/>
    <row r="8536" customFormat="1" x14ac:dyDescent="0.25"/>
    <row r="8537" customFormat="1" x14ac:dyDescent="0.25"/>
    <row r="8538" customFormat="1" x14ac:dyDescent="0.25"/>
    <row r="8539" customFormat="1" x14ac:dyDescent="0.25"/>
    <row r="8540" customFormat="1" x14ac:dyDescent="0.25"/>
    <row r="8541" customFormat="1" x14ac:dyDescent="0.25"/>
    <row r="8542" customFormat="1" x14ac:dyDescent="0.25"/>
    <row r="8543" customFormat="1" x14ac:dyDescent="0.25"/>
    <row r="8544" customFormat="1" x14ac:dyDescent="0.25"/>
    <row r="8545" customFormat="1" x14ac:dyDescent="0.25"/>
    <row r="8546" customFormat="1" x14ac:dyDescent="0.25"/>
    <row r="8547" customFormat="1" x14ac:dyDescent="0.25"/>
    <row r="8548" customFormat="1" x14ac:dyDescent="0.25"/>
    <row r="8549" customFormat="1" x14ac:dyDescent="0.25"/>
    <row r="8550" customFormat="1" x14ac:dyDescent="0.25"/>
    <row r="8551" customFormat="1" x14ac:dyDescent="0.25"/>
    <row r="8552" customFormat="1" x14ac:dyDescent="0.25"/>
    <row r="8553" customFormat="1" x14ac:dyDescent="0.25"/>
    <row r="8554" customFormat="1" x14ac:dyDescent="0.25"/>
    <row r="8555" customFormat="1" x14ac:dyDescent="0.25"/>
    <row r="8556" customFormat="1" x14ac:dyDescent="0.25"/>
    <row r="8557" customFormat="1" x14ac:dyDescent="0.25"/>
    <row r="8558" customFormat="1" x14ac:dyDescent="0.25"/>
    <row r="8559" customFormat="1" x14ac:dyDescent="0.25"/>
    <row r="8560" customFormat="1" x14ac:dyDescent="0.25"/>
    <row r="8561" customFormat="1" x14ac:dyDescent="0.25"/>
    <row r="8562" customFormat="1" x14ac:dyDescent="0.25"/>
    <row r="8563" customFormat="1" x14ac:dyDescent="0.25"/>
    <row r="8564" customFormat="1" x14ac:dyDescent="0.25"/>
    <row r="8565" customFormat="1" x14ac:dyDescent="0.25"/>
    <row r="8566" customFormat="1" x14ac:dyDescent="0.25"/>
    <row r="8567" customFormat="1" x14ac:dyDescent="0.25"/>
    <row r="8568" customFormat="1" x14ac:dyDescent="0.25"/>
    <row r="8569" customFormat="1" x14ac:dyDescent="0.25"/>
    <row r="8570" customFormat="1" x14ac:dyDescent="0.25"/>
    <row r="8571" customFormat="1" x14ac:dyDescent="0.25"/>
    <row r="8572" customFormat="1" x14ac:dyDescent="0.25"/>
    <row r="8573" customFormat="1" x14ac:dyDescent="0.25"/>
    <row r="8574" customFormat="1" x14ac:dyDescent="0.25"/>
    <row r="8575" customFormat="1" x14ac:dyDescent="0.25"/>
    <row r="8576" customFormat="1" x14ac:dyDescent="0.25"/>
    <row r="8577" customFormat="1" x14ac:dyDescent="0.25"/>
    <row r="8578" customFormat="1" x14ac:dyDescent="0.25"/>
    <row r="8579" customFormat="1" x14ac:dyDescent="0.25"/>
    <row r="8580" customFormat="1" x14ac:dyDescent="0.25"/>
    <row r="8581" customFormat="1" x14ac:dyDescent="0.25"/>
    <row r="8582" customFormat="1" x14ac:dyDescent="0.25"/>
    <row r="8583" customFormat="1" x14ac:dyDescent="0.25"/>
    <row r="8584" customFormat="1" x14ac:dyDescent="0.25"/>
    <row r="8585" customFormat="1" x14ac:dyDescent="0.25"/>
    <row r="8586" customFormat="1" x14ac:dyDescent="0.25"/>
    <row r="8587" customFormat="1" x14ac:dyDescent="0.25"/>
    <row r="8588" customFormat="1" x14ac:dyDescent="0.25"/>
    <row r="8589" customFormat="1" x14ac:dyDescent="0.25"/>
    <row r="8590" customFormat="1" x14ac:dyDescent="0.25"/>
    <row r="8591" customFormat="1" x14ac:dyDescent="0.25"/>
    <row r="8592" customFormat="1" x14ac:dyDescent="0.25"/>
    <row r="8593" customFormat="1" x14ac:dyDescent="0.25"/>
    <row r="8594" customFormat="1" x14ac:dyDescent="0.25"/>
    <row r="8595" customFormat="1" x14ac:dyDescent="0.25"/>
    <row r="8596" customFormat="1" x14ac:dyDescent="0.25"/>
    <row r="8597" customFormat="1" x14ac:dyDescent="0.25"/>
    <row r="8598" customFormat="1" x14ac:dyDescent="0.25"/>
    <row r="8599" customFormat="1" x14ac:dyDescent="0.25"/>
    <row r="8600" customFormat="1" x14ac:dyDescent="0.25"/>
    <row r="8601" customFormat="1" x14ac:dyDescent="0.25"/>
    <row r="8602" customFormat="1" x14ac:dyDescent="0.25"/>
    <row r="8603" customFormat="1" x14ac:dyDescent="0.25"/>
    <row r="8604" customFormat="1" x14ac:dyDescent="0.25"/>
    <row r="8605" customFormat="1" x14ac:dyDescent="0.25"/>
    <row r="8606" customFormat="1" x14ac:dyDescent="0.25"/>
    <row r="8607" customFormat="1" x14ac:dyDescent="0.25"/>
    <row r="8608" customFormat="1" x14ac:dyDescent="0.25"/>
    <row r="8609" customFormat="1" x14ac:dyDescent="0.25"/>
    <row r="8610" customFormat="1" x14ac:dyDescent="0.25"/>
    <row r="8611" customFormat="1" x14ac:dyDescent="0.25"/>
    <row r="8612" customFormat="1" x14ac:dyDescent="0.25"/>
    <row r="8613" customFormat="1" x14ac:dyDescent="0.25"/>
    <row r="8614" customFormat="1" x14ac:dyDescent="0.25"/>
    <row r="8615" customFormat="1" x14ac:dyDescent="0.25"/>
    <row r="8616" customFormat="1" x14ac:dyDescent="0.25"/>
    <row r="8617" customFormat="1" x14ac:dyDescent="0.25"/>
    <row r="8618" customFormat="1" x14ac:dyDescent="0.25"/>
    <row r="8619" customFormat="1" x14ac:dyDescent="0.25"/>
    <row r="8620" customFormat="1" x14ac:dyDescent="0.25"/>
    <row r="8621" customFormat="1" x14ac:dyDescent="0.25"/>
    <row r="8622" customFormat="1" x14ac:dyDescent="0.25"/>
    <row r="8623" customFormat="1" x14ac:dyDescent="0.25"/>
    <row r="8624" customFormat="1" x14ac:dyDescent="0.25"/>
    <row r="8625" customFormat="1" x14ac:dyDescent="0.25"/>
    <row r="8626" customFormat="1" x14ac:dyDescent="0.25"/>
    <row r="8627" customFormat="1" x14ac:dyDescent="0.25"/>
    <row r="8628" customFormat="1" x14ac:dyDescent="0.25"/>
    <row r="8629" customFormat="1" x14ac:dyDescent="0.25"/>
    <row r="8630" customFormat="1" x14ac:dyDescent="0.25"/>
    <row r="8631" customFormat="1" x14ac:dyDescent="0.25"/>
    <row r="8632" customFormat="1" x14ac:dyDescent="0.25"/>
    <row r="8633" customFormat="1" x14ac:dyDescent="0.25"/>
    <row r="8634" customFormat="1" x14ac:dyDescent="0.25"/>
    <row r="8635" customFormat="1" x14ac:dyDescent="0.25"/>
    <row r="8636" customFormat="1" x14ac:dyDescent="0.25"/>
    <row r="8637" customFormat="1" x14ac:dyDescent="0.25"/>
    <row r="8638" customFormat="1" x14ac:dyDescent="0.25"/>
    <row r="8639" customFormat="1" x14ac:dyDescent="0.25"/>
    <row r="8640" customFormat="1" x14ac:dyDescent="0.25"/>
    <row r="8641" customFormat="1" x14ac:dyDescent="0.25"/>
    <row r="8642" customFormat="1" x14ac:dyDescent="0.25"/>
    <row r="8643" customFormat="1" x14ac:dyDescent="0.25"/>
    <row r="8644" customFormat="1" x14ac:dyDescent="0.25"/>
    <row r="8645" customFormat="1" x14ac:dyDescent="0.25"/>
    <row r="8646" customFormat="1" x14ac:dyDescent="0.25"/>
    <row r="8647" customFormat="1" x14ac:dyDescent="0.25"/>
    <row r="8648" customFormat="1" x14ac:dyDescent="0.25"/>
    <row r="8649" customFormat="1" x14ac:dyDescent="0.25"/>
    <row r="8650" customFormat="1" x14ac:dyDescent="0.25"/>
    <row r="8651" customFormat="1" x14ac:dyDescent="0.25"/>
    <row r="8652" customFormat="1" x14ac:dyDescent="0.25"/>
    <row r="8653" customFormat="1" x14ac:dyDescent="0.25"/>
    <row r="8654" customFormat="1" x14ac:dyDescent="0.25"/>
    <row r="8655" customFormat="1" x14ac:dyDescent="0.25"/>
    <row r="8656" customFormat="1" x14ac:dyDescent="0.25"/>
    <row r="8657" customFormat="1" x14ac:dyDescent="0.25"/>
    <row r="8658" customFormat="1" x14ac:dyDescent="0.25"/>
    <row r="8659" customFormat="1" x14ac:dyDescent="0.25"/>
    <row r="8660" customFormat="1" x14ac:dyDescent="0.25"/>
    <row r="8661" customFormat="1" x14ac:dyDescent="0.25"/>
    <row r="8662" customFormat="1" x14ac:dyDescent="0.25"/>
    <row r="8663" customFormat="1" x14ac:dyDescent="0.25"/>
    <row r="8664" customFormat="1" x14ac:dyDescent="0.25"/>
    <row r="8665" customFormat="1" x14ac:dyDescent="0.25"/>
    <row r="8666" customFormat="1" x14ac:dyDescent="0.25"/>
    <row r="8667" customFormat="1" x14ac:dyDescent="0.25"/>
    <row r="8668" customFormat="1" x14ac:dyDescent="0.25"/>
    <row r="8669" customFormat="1" x14ac:dyDescent="0.25"/>
    <row r="8670" customFormat="1" x14ac:dyDescent="0.25"/>
    <row r="8671" customFormat="1" x14ac:dyDescent="0.25"/>
    <row r="8672" customFormat="1" x14ac:dyDescent="0.25"/>
    <row r="8673" customFormat="1" x14ac:dyDescent="0.25"/>
    <row r="8674" customFormat="1" x14ac:dyDescent="0.25"/>
    <row r="8675" customFormat="1" x14ac:dyDescent="0.25"/>
    <row r="8676" customFormat="1" x14ac:dyDescent="0.25"/>
    <row r="8677" customFormat="1" x14ac:dyDescent="0.25"/>
    <row r="8678" customFormat="1" x14ac:dyDescent="0.25"/>
    <row r="8679" customFormat="1" x14ac:dyDescent="0.25"/>
    <row r="8680" customFormat="1" x14ac:dyDescent="0.25"/>
    <row r="8681" customFormat="1" x14ac:dyDescent="0.25"/>
    <row r="8682" customFormat="1" x14ac:dyDescent="0.25"/>
    <row r="8683" customFormat="1" x14ac:dyDescent="0.25"/>
    <row r="8684" customFormat="1" x14ac:dyDescent="0.25"/>
    <row r="8685" customFormat="1" x14ac:dyDescent="0.25"/>
    <row r="8686" customFormat="1" x14ac:dyDescent="0.25"/>
    <row r="8687" customFormat="1" x14ac:dyDescent="0.25"/>
    <row r="8688" customFormat="1" x14ac:dyDescent="0.25"/>
    <row r="8689" customFormat="1" x14ac:dyDescent="0.25"/>
    <row r="8690" customFormat="1" x14ac:dyDescent="0.25"/>
    <row r="8691" customFormat="1" x14ac:dyDescent="0.25"/>
    <row r="8692" customFormat="1" x14ac:dyDescent="0.25"/>
    <row r="8693" customFormat="1" x14ac:dyDescent="0.25"/>
    <row r="8694" customFormat="1" x14ac:dyDescent="0.25"/>
    <row r="8695" customFormat="1" x14ac:dyDescent="0.25"/>
    <row r="8696" customFormat="1" x14ac:dyDescent="0.25"/>
    <row r="8697" customFormat="1" x14ac:dyDescent="0.25"/>
    <row r="8698" customFormat="1" x14ac:dyDescent="0.25"/>
    <row r="8699" customFormat="1" x14ac:dyDescent="0.25"/>
    <row r="8700" customFormat="1" x14ac:dyDescent="0.25"/>
    <row r="8701" customFormat="1" x14ac:dyDescent="0.25"/>
    <row r="8702" customFormat="1" x14ac:dyDescent="0.25"/>
    <row r="8703" customFormat="1" x14ac:dyDescent="0.25"/>
    <row r="8704" customFormat="1" x14ac:dyDescent="0.25"/>
    <row r="8705" customFormat="1" x14ac:dyDescent="0.25"/>
    <row r="8706" customFormat="1" x14ac:dyDescent="0.25"/>
    <row r="8707" customFormat="1" x14ac:dyDescent="0.25"/>
    <row r="8708" customFormat="1" x14ac:dyDescent="0.25"/>
    <row r="8709" customFormat="1" x14ac:dyDescent="0.25"/>
    <row r="8710" customFormat="1" x14ac:dyDescent="0.25"/>
    <row r="8711" customFormat="1" x14ac:dyDescent="0.25"/>
    <row r="8712" customFormat="1" x14ac:dyDescent="0.25"/>
    <row r="8713" customFormat="1" x14ac:dyDescent="0.25"/>
    <row r="8714" customFormat="1" x14ac:dyDescent="0.25"/>
    <row r="8715" customFormat="1" x14ac:dyDescent="0.25"/>
    <row r="8716" customFormat="1" x14ac:dyDescent="0.25"/>
    <row r="8717" customFormat="1" x14ac:dyDescent="0.25"/>
    <row r="8718" customFormat="1" x14ac:dyDescent="0.25"/>
    <row r="8719" customFormat="1" x14ac:dyDescent="0.25"/>
    <row r="8720" customFormat="1" x14ac:dyDescent="0.25"/>
    <row r="8721" customFormat="1" x14ac:dyDescent="0.25"/>
    <row r="8722" customFormat="1" x14ac:dyDescent="0.25"/>
    <row r="8723" customFormat="1" x14ac:dyDescent="0.25"/>
    <row r="8724" customFormat="1" x14ac:dyDescent="0.25"/>
    <row r="8725" customFormat="1" x14ac:dyDescent="0.25"/>
    <row r="8726" customFormat="1" x14ac:dyDescent="0.25"/>
    <row r="8727" customFormat="1" x14ac:dyDescent="0.25"/>
    <row r="8728" customFormat="1" x14ac:dyDescent="0.25"/>
    <row r="8729" customFormat="1" x14ac:dyDescent="0.25"/>
    <row r="8730" customFormat="1" x14ac:dyDescent="0.25"/>
    <row r="8731" customFormat="1" x14ac:dyDescent="0.25"/>
    <row r="8732" customFormat="1" x14ac:dyDescent="0.25"/>
    <row r="8733" customFormat="1" x14ac:dyDescent="0.25"/>
    <row r="8734" customFormat="1" x14ac:dyDescent="0.25"/>
    <row r="8735" customFormat="1" x14ac:dyDescent="0.25"/>
    <row r="8736" customFormat="1" x14ac:dyDescent="0.25"/>
    <row r="8737" customFormat="1" x14ac:dyDescent="0.25"/>
    <row r="8738" customFormat="1" x14ac:dyDescent="0.25"/>
    <row r="8739" customFormat="1" x14ac:dyDescent="0.25"/>
    <row r="8740" customFormat="1" x14ac:dyDescent="0.25"/>
    <row r="8741" customFormat="1" x14ac:dyDescent="0.25"/>
    <row r="8742" customFormat="1" x14ac:dyDescent="0.25"/>
    <row r="8743" customFormat="1" x14ac:dyDescent="0.25"/>
    <row r="8744" customFormat="1" x14ac:dyDescent="0.25"/>
    <row r="8745" customFormat="1" x14ac:dyDescent="0.25"/>
    <row r="8746" customFormat="1" x14ac:dyDescent="0.25"/>
    <row r="8747" customFormat="1" x14ac:dyDescent="0.25"/>
    <row r="8748" customFormat="1" x14ac:dyDescent="0.25"/>
    <row r="8749" customFormat="1" x14ac:dyDescent="0.25"/>
    <row r="8750" customFormat="1" x14ac:dyDescent="0.25"/>
    <row r="8751" customFormat="1" x14ac:dyDescent="0.25"/>
    <row r="8752" customFormat="1" x14ac:dyDescent="0.25"/>
    <row r="8753" customFormat="1" x14ac:dyDescent="0.25"/>
    <row r="8754" customFormat="1" x14ac:dyDescent="0.25"/>
    <row r="8755" customFormat="1" x14ac:dyDescent="0.25"/>
    <row r="8756" customFormat="1" x14ac:dyDescent="0.25"/>
    <row r="8757" customFormat="1" x14ac:dyDescent="0.25"/>
    <row r="8758" customFormat="1" x14ac:dyDescent="0.25"/>
    <row r="8759" customFormat="1" x14ac:dyDescent="0.25"/>
    <row r="8760" customFormat="1" x14ac:dyDescent="0.25"/>
    <row r="8761" customFormat="1" x14ac:dyDescent="0.25"/>
    <row r="8762" customFormat="1" x14ac:dyDescent="0.25"/>
    <row r="8763" customFormat="1" x14ac:dyDescent="0.25"/>
    <row r="8764" customFormat="1" x14ac:dyDescent="0.25"/>
    <row r="8765" customFormat="1" x14ac:dyDescent="0.25"/>
    <row r="8766" customFormat="1" x14ac:dyDescent="0.25"/>
    <row r="8767" customFormat="1" x14ac:dyDescent="0.25"/>
    <row r="8768" customFormat="1" x14ac:dyDescent="0.25"/>
    <row r="8769" customFormat="1" x14ac:dyDescent="0.25"/>
    <row r="8770" customFormat="1" x14ac:dyDescent="0.25"/>
    <row r="8771" customFormat="1" x14ac:dyDescent="0.25"/>
    <row r="8772" customFormat="1" x14ac:dyDescent="0.25"/>
    <row r="8773" customFormat="1" x14ac:dyDescent="0.25"/>
    <row r="8774" customFormat="1" x14ac:dyDescent="0.25"/>
    <row r="8775" customFormat="1" x14ac:dyDescent="0.25"/>
    <row r="8776" customFormat="1" x14ac:dyDescent="0.25"/>
    <row r="8777" customFormat="1" x14ac:dyDescent="0.25"/>
    <row r="8778" customFormat="1" x14ac:dyDescent="0.25"/>
    <row r="8779" customFormat="1" x14ac:dyDescent="0.25"/>
    <row r="8780" customFormat="1" x14ac:dyDescent="0.25"/>
    <row r="8781" customFormat="1" x14ac:dyDescent="0.25"/>
    <row r="8782" customFormat="1" x14ac:dyDescent="0.25"/>
    <row r="8783" customFormat="1" x14ac:dyDescent="0.25"/>
    <row r="8784" customFormat="1" x14ac:dyDescent="0.25"/>
    <row r="8785" customFormat="1" x14ac:dyDescent="0.25"/>
    <row r="8786" customFormat="1" x14ac:dyDescent="0.25"/>
    <row r="8787" customFormat="1" x14ac:dyDescent="0.25"/>
    <row r="8788" customFormat="1" x14ac:dyDescent="0.25"/>
    <row r="8789" customFormat="1" x14ac:dyDescent="0.25"/>
    <row r="8790" customFormat="1" x14ac:dyDescent="0.25"/>
    <row r="8791" customFormat="1" x14ac:dyDescent="0.25"/>
    <row r="8792" customFormat="1" x14ac:dyDescent="0.25"/>
    <row r="8793" customFormat="1" x14ac:dyDescent="0.25"/>
    <row r="8794" customFormat="1" x14ac:dyDescent="0.25"/>
    <row r="8795" customFormat="1" x14ac:dyDescent="0.25"/>
    <row r="8796" customFormat="1" x14ac:dyDescent="0.25"/>
    <row r="8797" customFormat="1" x14ac:dyDescent="0.25"/>
    <row r="8798" customFormat="1" x14ac:dyDescent="0.25"/>
    <row r="8799" customFormat="1" x14ac:dyDescent="0.25"/>
    <row r="8800" customFormat="1" x14ac:dyDescent="0.25"/>
    <row r="8801" customFormat="1" x14ac:dyDescent="0.25"/>
    <row r="8802" customFormat="1" x14ac:dyDescent="0.25"/>
    <row r="8803" customFormat="1" x14ac:dyDescent="0.25"/>
    <row r="8804" customFormat="1" x14ac:dyDescent="0.25"/>
    <row r="8805" customFormat="1" x14ac:dyDescent="0.25"/>
    <row r="8806" customFormat="1" x14ac:dyDescent="0.25"/>
    <row r="8807" customFormat="1" x14ac:dyDescent="0.25"/>
    <row r="8808" customFormat="1" x14ac:dyDescent="0.25"/>
    <row r="8809" customFormat="1" x14ac:dyDescent="0.25"/>
    <row r="8810" customFormat="1" x14ac:dyDescent="0.25"/>
    <row r="8811" customFormat="1" x14ac:dyDescent="0.25"/>
    <row r="8812" customFormat="1" x14ac:dyDescent="0.25"/>
    <row r="8813" customFormat="1" x14ac:dyDescent="0.25"/>
    <row r="8814" customFormat="1" x14ac:dyDescent="0.25"/>
    <row r="8815" customFormat="1" x14ac:dyDescent="0.25"/>
    <row r="8816" customFormat="1" x14ac:dyDescent="0.25"/>
    <row r="8817" customFormat="1" x14ac:dyDescent="0.25"/>
    <row r="8818" customFormat="1" x14ac:dyDescent="0.25"/>
    <row r="8819" customFormat="1" x14ac:dyDescent="0.25"/>
    <row r="8820" customFormat="1" x14ac:dyDescent="0.25"/>
    <row r="8821" customFormat="1" x14ac:dyDescent="0.25"/>
    <row r="8822" customFormat="1" x14ac:dyDescent="0.25"/>
    <row r="8823" customFormat="1" x14ac:dyDescent="0.25"/>
    <row r="8824" customFormat="1" x14ac:dyDescent="0.25"/>
    <row r="8825" customFormat="1" x14ac:dyDescent="0.25"/>
    <row r="8826" customFormat="1" x14ac:dyDescent="0.25"/>
    <row r="8827" customFormat="1" x14ac:dyDescent="0.25"/>
    <row r="8828" customFormat="1" x14ac:dyDescent="0.25"/>
    <row r="8829" customFormat="1" x14ac:dyDescent="0.25"/>
    <row r="8830" customFormat="1" x14ac:dyDescent="0.25"/>
    <row r="8831" customFormat="1" x14ac:dyDescent="0.25"/>
    <row r="8832" customFormat="1" x14ac:dyDescent="0.25"/>
    <row r="8833" customFormat="1" x14ac:dyDescent="0.25"/>
    <row r="8834" customFormat="1" x14ac:dyDescent="0.25"/>
    <row r="8835" customFormat="1" x14ac:dyDescent="0.25"/>
    <row r="8836" customFormat="1" x14ac:dyDescent="0.25"/>
    <row r="8837" customFormat="1" x14ac:dyDescent="0.25"/>
    <row r="8838" customFormat="1" x14ac:dyDescent="0.25"/>
    <row r="8839" customFormat="1" x14ac:dyDescent="0.25"/>
    <row r="8840" customFormat="1" x14ac:dyDescent="0.25"/>
    <row r="8841" customFormat="1" x14ac:dyDescent="0.25"/>
    <row r="8842" customFormat="1" x14ac:dyDescent="0.25"/>
    <row r="8843" customFormat="1" x14ac:dyDescent="0.25"/>
    <row r="8844" customFormat="1" x14ac:dyDescent="0.25"/>
    <row r="8845" customFormat="1" x14ac:dyDescent="0.25"/>
    <row r="8846" customFormat="1" x14ac:dyDescent="0.25"/>
    <row r="8847" customFormat="1" x14ac:dyDescent="0.25"/>
    <row r="8848" customFormat="1" x14ac:dyDescent="0.25"/>
    <row r="8849" customFormat="1" x14ac:dyDescent="0.25"/>
    <row r="8850" customFormat="1" x14ac:dyDescent="0.25"/>
    <row r="8851" customFormat="1" x14ac:dyDescent="0.25"/>
    <row r="8852" customFormat="1" x14ac:dyDescent="0.25"/>
    <row r="8853" customFormat="1" x14ac:dyDescent="0.25"/>
    <row r="8854" customFormat="1" x14ac:dyDescent="0.25"/>
    <row r="8855" customFormat="1" x14ac:dyDescent="0.25"/>
    <row r="8856" customFormat="1" x14ac:dyDescent="0.25"/>
    <row r="8857" customFormat="1" x14ac:dyDescent="0.25"/>
    <row r="8858" customFormat="1" x14ac:dyDescent="0.25"/>
    <row r="8859" customFormat="1" x14ac:dyDescent="0.25"/>
    <row r="8860" customFormat="1" x14ac:dyDescent="0.25"/>
    <row r="8861" customFormat="1" x14ac:dyDescent="0.25"/>
    <row r="8862" customFormat="1" x14ac:dyDescent="0.25"/>
    <row r="8863" customFormat="1" x14ac:dyDescent="0.25"/>
    <row r="8864" customFormat="1" x14ac:dyDescent="0.25"/>
    <row r="8865" customFormat="1" x14ac:dyDescent="0.25"/>
    <row r="8866" customFormat="1" x14ac:dyDescent="0.25"/>
    <row r="8867" customFormat="1" x14ac:dyDescent="0.25"/>
    <row r="8868" customFormat="1" x14ac:dyDescent="0.25"/>
    <row r="8869" customFormat="1" x14ac:dyDescent="0.25"/>
    <row r="8870" customFormat="1" x14ac:dyDescent="0.25"/>
    <row r="8871" customFormat="1" x14ac:dyDescent="0.25"/>
    <row r="8872" customFormat="1" x14ac:dyDescent="0.25"/>
    <row r="8873" customFormat="1" x14ac:dyDescent="0.25"/>
    <row r="8874" customFormat="1" x14ac:dyDescent="0.25"/>
    <row r="8875" customFormat="1" x14ac:dyDescent="0.25"/>
    <row r="8876" customFormat="1" x14ac:dyDescent="0.25"/>
    <row r="8877" customFormat="1" x14ac:dyDescent="0.25"/>
    <row r="8878" customFormat="1" x14ac:dyDescent="0.25"/>
    <row r="8879" customFormat="1" x14ac:dyDescent="0.25"/>
    <row r="8880" customFormat="1" x14ac:dyDescent="0.25"/>
    <row r="8881" customFormat="1" x14ac:dyDescent="0.25"/>
    <row r="8882" customFormat="1" x14ac:dyDescent="0.25"/>
    <row r="8883" customFormat="1" x14ac:dyDescent="0.25"/>
    <row r="8884" customFormat="1" x14ac:dyDescent="0.25"/>
    <row r="8885" customFormat="1" x14ac:dyDescent="0.25"/>
    <row r="8886" customFormat="1" x14ac:dyDescent="0.25"/>
    <row r="8887" customFormat="1" x14ac:dyDescent="0.25"/>
    <row r="8888" customFormat="1" x14ac:dyDescent="0.25"/>
    <row r="8889" customFormat="1" x14ac:dyDescent="0.25"/>
    <row r="8890" customFormat="1" x14ac:dyDescent="0.25"/>
    <row r="8891" customFormat="1" x14ac:dyDescent="0.25"/>
    <row r="8892" customFormat="1" x14ac:dyDescent="0.25"/>
    <row r="8893" customFormat="1" x14ac:dyDescent="0.25"/>
    <row r="8894" customFormat="1" x14ac:dyDescent="0.25"/>
    <row r="8895" customFormat="1" x14ac:dyDescent="0.25"/>
    <row r="8896" customFormat="1" x14ac:dyDescent="0.25"/>
    <row r="8897" customFormat="1" x14ac:dyDescent="0.25"/>
    <row r="8898" customFormat="1" x14ac:dyDescent="0.25"/>
    <row r="8899" customFormat="1" x14ac:dyDescent="0.25"/>
    <row r="8900" customFormat="1" x14ac:dyDescent="0.25"/>
    <row r="8901" customFormat="1" x14ac:dyDescent="0.25"/>
    <row r="8902" customFormat="1" x14ac:dyDescent="0.25"/>
    <row r="8903" customFormat="1" x14ac:dyDescent="0.25"/>
    <row r="8904" customFormat="1" x14ac:dyDescent="0.25"/>
    <row r="8905" customFormat="1" x14ac:dyDescent="0.25"/>
    <row r="8906" customFormat="1" x14ac:dyDescent="0.25"/>
    <row r="8907" customFormat="1" x14ac:dyDescent="0.25"/>
    <row r="8908" customFormat="1" x14ac:dyDescent="0.25"/>
    <row r="8909" customFormat="1" x14ac:dyDescent="0.25"/>
    <row r="8910" customFormat="1" x14ac:dyDescent="0.25"/>
    <row r="8911" customFormat="1" x14ac:dyDescent="0.25"/>
    <row r="8912" customFormat="1" x14ac:dyDescent="0.25"/>
    <row r="8913" customFormat="1" x14ac:dyDescent="0.25"/>
    <row r="8914" customFormat="1" x14ac:dyDescent="0.25"/>
    <row r="8915" customFormat="1" x14ac:dyDescent="0.25"/>
    <row r="8916" customFormat="1" x14ac:dyDescent="0.25"/>
    <row r="8917" customFormat="1" x14ac:dyDescent="0.25"/>
    <row r="8918" customFormat="1" x14ac:dyDescent="0.25"/>
    <row r="8919" customFormat="1" x14ac:dyDescent="0.25"/>
    <row r="8920" customFormat="1" x14ac:dyDescent="0.25"/>
    <row r="8921" customFormat="1" x14ac:dyDescent="0.25"/>
    <row r="8922" customFormat="1" x14ac:dyDescent="0.25"/>
    <row r="8923" customFormat="1" x14ac:dyDescent="0.25"/>
    <row r="8924" customFormat="1" x14ac:dyDescent="0.25"/>
    <row r="8925" customFormat="1" x14ac:dyDescent="0.25"/>
    <row r="8926" customFormat="1" x14ac:dyDescent="0.25"/>
    <row r="8927" customFormat="1" x14ac:dyDescent="0.25"/>
    <row r="8928" customFormat="1" x14ac:dyDescent="0.25"/>
    <row r="8929" customFormat="1" x14ac:dyDescent="0.25"/>
    <row r="8930" customFormat="1" x14ac:dyDescent="0.25"/>
    <row r="8931" customFormat="1" x14ac:dyDescent="0.25"/>
    <row r="8932" customFormat="1" x14ac:dyDescent="0.25"/>
    <row r="8933" customFormat="1" x14ac:dyDescent="0.25"/>
    <row r="8934" customFormat="1" x14ac:dyDescent="0.25"/>
    <row r="8935" customFormat="1" x14ac:dyDescent="0.25"/>
    <row r="8936" customFormat="1" x14ac:dyDescent="0.25"/>
    <row r="8937" customFormat="1" x14ac:dyDescent="0.25"/>
    <row r="8938" customFormat="1" x14ac:dyDescent="0.25"/>
    <row r="8939" customFormat="1" x14ac:dyDescent="0.25"/>
    <row r="8940" customFormat="1" x14ac:dyDescent="0.25"/>
    <row r="8941" customFormat="1" x14ac:dyDescent="0.25"/>
    <row r="8942" customFormat="1" x14ac:dyDescent="0.25"/>
    <row r="8943" customFormat="1" x14ac:dyDescent="0.25"/>
    <row r="8944" customFormat="1" x14ac:dyDescent="0.25"/>
    <row r="8945" customFormat="1" x14ac:dyDescent="0.25"/>
    <row r="8946" customFormat="1" x14ac:dyDescent="0.25"/>
    <row r="8947" customFormat="1" x14ac:dyDescent="0.25"/>
    <row r="8948" customFormat="1" x14ac:dyDescent="0.25"/>
    <row r="8949" customFormat="1" x14ac:dyDescent="0.25"/>
    <row r="8950" customFormat="1" x14ac:dyDescent="0.25"/>
    <row r="8951" customFormat="1" x14ac:dyDescent="0.25"/>
    <row r="8952" customFormat="1" x14ac:dyDescent="0.25"/>
    <row r="8953" customFormat="1" x14ac:dyDescent="0.25"/>
    <row r="8954" customFormat="1" x14ac:dyDescent="0.25"/>
    <row r="8955" customFormat="1" x14ac:dyDescent="0.25"/>
    <row r="8956" customFormat="1" x14ac:dyDescent="0.25"/>
    <row r="8957" customFormat="1" x14ac:dyDescent="0.25"/>
    <row r="8958" customFormat="1" x14ac:dyDescent="0.25"/>
    <row r="8959" customFormat="1" x14ac:dyDescent="0.25"/>
    <row r="8960" customFormat="1" x14ac:dyDescent="0.25"/>
    <row r="8961" customFormat="1" x14ac:dyDescent="0.25"/>
    <row r="8962" customFormat="1" x14ac:dyDescent="0.25"/>
    <row r="8963" customFormat="1" x14ac:dyDescent="0.25"/>
    <row r="8964" customFormat="1" x14ac:dyDescent="0.25"/>
    <row r="8965" customFormat="1" x14ac:dyDescent="0.25"/>
    <row r="8966" customFormat="1" x14ac:dyDescent="0.25"/>
    <row r="8967" customFormat="1" x14ac:dyDescent="0.25"/>
    <row r="8968" customFormat="1" x14ac:dyDescent="0.25"/>
    <row r="8969" customFormat="1" x14ac:dyDescent="0.25"/>
    <row r="8970" customFormat="1" x14ac:dyDescent="0.25"/>
    <row r="8971" customFormat="1" x14ac:dyDescent="0.25"/>
    <row r="8972" customFormat="1" x14ac:dyDescent="0.25"/>
    <row r="8973" customFormat="1" x14ac:dyDescent="0.25"/>
    <row r="8974" customFormat="1" x14ac:dyDescent="0.25"/>
    <row r="8975" customFormat="1" x14ac:dyDescent="0.25"/>
    <row r="8976" customFormat="1" x14ac:dyDescent="0.25"/>
    <row r="8977" customFormat="1" x14ac:dyDescent="0.25"/>
    <row r="8978" customFormat="1" x14ac:dyDescent="0.25"/>
    <row r="8979" customFormat="1" x14ac:dyDescent="0.25"/>
    <row r="8980" customFormat="1" x14ac:dyDescent="0.25"/>
    <row r="8981" customFormat="1" x14ac:dyDescent="0.25"/>
    <row r="8982" customFormat="1" x14ac:dyDescent="0.25"/>
    <row r="8983" customFormat="1" x14ac:dyDescent="0.25"/>
    <row r="8984" customFormat="1" x14ac:dyDescent="0.25"/>
    <row r="8985" customFormat="1" x14ac:dyDescent="0.25"/>
    <row r="8986" customFormat="1" x14ac:dyDescent="0.25"/>
    <row r="8987" customFormat="1" x14ac:dyDescent="0.25"/>
    <row r="8988" customFormat="1" x14ac:dyDescent="0.25"/>
    <row r="8989" customFormat="1" x14ac:dyDescent="0.25"/>
    <row r="8990" customFormat="1" x14ac:dyDescent="0.25"/>
    <row r="8991" customFormat="1" x14ac:dyDescent="0.25"/>
    <row r="8992" customFormat="1" x14ac:dyDescent="0.25"/>
    <row r="8993" customFormat="1" x14ac:dyDescent="0.25"/>
    <row r="8994" customFormat="1" x14ac:dyDescent="0.25"/>
    <row r="8995" customFormat="1" x14ac:dyDescent="0.25"/>
    <row r="8996" customFormat="1" x14ac:dyDescent="0.25"/>
    <row r="8997" customFormat="1" x14ac:dyDescent="0.25"/>
    <row r="8998" customFormat="1" x14ac:dyDescent="0.25"/>
    <row r="8999" customFormat="1" x14ac:dyDescent="0.25"/>
    <row r="9000" customFormat="1" x14ac:dyDescent="0.25"/>
    <row r="9001" customFormat="1" x14ac:dyDescent="0.25"/>
    <row r="9002" customFormat="1" x14ac:dyDescent="0.25"/>
    <row r="9003" customFormat="1" x14ac:dyDescent="0.25"/>
    <row r="9004" customFormat="1" x14ac:dyDescent="0.25"/>
    <row r="9005" customFormat="1" x14ac:dyDescent="0.25"/>
    <row r="9006" customFormat="1" x14ac:dyDescent="0.25"/>
    <row r="9007" customFormat="1" x14ac:dyDescent="0.25"/>
    <row r="9008" customFormat="1" x14ac:dyDescent="0.25"/>
    <row r="9009" customFormat="1" x14ac:dyDescent="0.25"/>
    <row r="9010" customFormat="1" x14ac:dyDescent="0.25"/>
    <row r="9011" customFormat="1" x14ac:dyDescent="0.25"/>
    <row r="9012" customFormat="1" x14ac:dyDescent="0.25"/>
    <row r="9013" customFormat="1" x14ac:dyDescent="0.25"/>
    <row r="9014" customFormat="1" x14ac:dyDescent="0.25"/>
    <row r="9015" customFormat="1" x14ac:dyDescent="0.25"/>
    <row r="9016" customFormat="1" x14ac:dyDescent="0.25"/>
    <row r="9017" customFormat="1" x14ac:dyDescent="0.25"/>
    <row r="9018" customFormat="1" x14ac:dyDescent="0.25"/>
    <row r="9019" customFormat="1" x14ac:dyDescent="0.25"/>
    <row r="9020" customFormat="1" x14ac:dyDescent="0.25"/>
    <row r="9021" customFormat="1" x14ac:dyDescent="0.25"/>
    <row r="9022" customFormat="1" x14ac:dyDescent="0.25"/>
    <row r="9023" customFormat="1" x14ac:dyDescent="0.25"/>
    <row r="9024" customFormat="1" x14ac:dyDescent="0.25"/>
    <row r="9025" customFormat="1" x14ac:dyDescent="0.25"/>
    <row r="9026" customFormat="1" x14ac:dyDescent="0.25"/>
    <row r="9027" customFormat="1" x14ac:dyDescent="0.25"/>
    <row r="9028" customFormat="1" x14ac:dyDescent="0.25"/>
    <row r="9029" customFormat="1" x14ac:dyDescent="0.25"/>
    <row r="9030" customFormat="1" x14ac:dyDescent="0.25"/>
    <row r="9031" customFormat="1" x14ac:dyDescent="0.25"/>
    <row r="9032" customFormat="1" x14ac:dyDescent="0.25"/>
    <row r="9033" customFormat="1" x14ac:dyDescent="0.25"/>
    <row r="9034" customFormat="1" x14ac:dyDescent="0.25"/>
    <row r="9035" customFormat="1" x14ac:dyDescent="0.25"/>
    <row r="9036" customFormat="1" x14ac:dyDescent="0.25"/>
    <row r="9037" customFormat="1" x14ac:dyDescent="0.25"/>
    <row r="9038" customFormat="1" x14ac:dyDescent="0.25"/>
    <row r="9039" customFormat="1" x14ac:dyDescent="0.25"/>
    <row r="9040" customFormat="1" x14ac:dyDescent="0.25"/>
    <row r="9041" customFormat="1" x14ac:dyDescent="0.25"/>
    <row r="9042" customFormat="1" x14ac:dyDescent="0.25"/>
    <row r="9043" customFormat="1" x14ac:dyDescent="0.25"/>
    <row r="9044" customFormat="1" x14ac:dyDescent="0.25"/>
    <row r="9045" customFormat="1" x14ac:dyDescent="0.25"/>
    <row r="9046" customFormat="1" x14ac:dyDescent="0.25"/>
    <row r="9047" customFormat="1" x14ac:dyDescent="0.25"/>
    <row r="9048" customFormat="1" x14ac:dyDescent="0.25"/>
    <row r="9049" customFormat="1" x14ac:dyDescent="0.25"/>
    <row r="9050" customFormat="1" x14ac:dyDescent="0.25"/>
    <row r="9051" customFormat="1" x14ac:dyDescent="0.25"/>
    <row r="9052" customFormat="1" x14ac:dyDescent="0.25"/>
    <row r="9053" customFormat="1" x14ac:dyDescent="0.25"/>
    <row r="9054" customFormat="1" x14ac:dyDescent="0.25"/>
    <row r="9055" customFormat="1" x14ac:dyDescent="0.25"/>
    <row r="9056" customFormat="1" x14ac:dyDescent="0.25"/>
    <row r="9057" customFormat="1" x14ac:dyDescent="0.25"/>
    <row r="9058" customFormat="1" x14ac:dyDescent="0.25"/>
    <row r="9059" customFormat="1" x14ac:dyDescent="0.25"/>
    <row r="9060" customFormat="1" x14ac:dyDescent="0.25"/>
    <row r="9061" customFormat="1" x14ac:dyDescent="0.25"/>
    <row r="9062" customFormat="1" x14ac:dyDescent="0.25"/>
    <row r="9063" customFormat="1" x14ac:dyDescent="0.25"/>
    <row r="9064" customFormat="1" x14ac:dyDescent="0.25"/>
    <row r="9065" customFormat="1" x14ac:dyDescent="0.25"/>
    <row r="9066" customFormat="1" x14ac:dyDescent="0.25"/>
    <row r="9067" customFormat="1" x14ac:dyDescent="0.25"/>
    <row r="9068" customFormat="1" x14ac:dyDescent="0.25"/>
    <row r="9069" customFormat="1" x14ac:dyDescent="0.25"/>
    <row r="9070" customFormat="1" x14ac:dyDescent="0.25"/>
    <row r="9071" customFormat="1" x14ac:dyDescent="0.25"/>
    <row r="9072" customFormat="1" x14ac:dyDescent="0.25"/>
    <row r="9073" customFormat="1" x14ac:dyDescent="0.25"/>
    <row r="9074" customFormat="1" x14ac:dyDescent="0.25"/>
    <row r="9075" customFormat="1" x14ac:dyDescent="0.25"/>
    <row r="9076" customFormat="1" x14ac:dyDescent="0.25"/>
    <row r="9077" customFormat="1" x14ac:dyDescent="0.25"/>
    <row r="9078" customFormat="1" x14ac:dyDescent="0.25"/>
    <row r="9079" customFormat="1" x14ac:dyDescent="0.25"/>
    <row r="9080" customFormat="1" x14ac:dyDescent="0.25"/>
    <row r="9081" customFormat="1" x14ac:dyDescent="0.25"/>
    <row r="9082" customFormat="1" x14ac:dyDescent="0.25"/>
    <row r="9083" customFormat="1" x14ac:dyDescent="0.25"/>
    <row r="9084" customFormat="1" x14ac:dyDescent="0.25"/>
    <row r="9085" customFormat="1" x14ac:dyDescent="0.25"/>
    <row r="9086" customFormat="1" x14ac:dyDescent="0.25"/>
    <row r="9087" customFormat="1" x14ac:dyDescent="0.25"/>
    <row r="9088" customFormat="1" x14ac:dyDescent="0.25"/>
    <row r="9089" customFormat="1" x14ac:dyDescent="0.25"/>
    <row r="9090" customFormat="1" x14ac:dyDescent="0.25"/>
    <row r="9091" customFormat="1" x14ac:dyDescent="0.25"/>
    <row r="9092" customFormat="1" x14ac:dyDescent="0.25"/>
    <row r="9093" customFormat="1" x14ac:dyDescent="0.25"/>
    <row r="9094" customFormat="1" x14ac:dyDescent="0.25"/>
    <row r="9095" customFormat="1" x14ac:dyDescent="0.25"/>
    <row r="9096" customFormat="1" x14ac:dyDescent="0.25"/>
    <row r="9097" customFormat="1" x14ac:dyDescent="0.25"/>
    <row r="9098" customFormat="1" x14ac:dyDescent="0.25"/>
    <row r="9099" customFormat="1" x14ac:dyDescent="0.25"/>
    <row r="9100" customFormat="1" x14ac:dyDescent="0.25"/>
    <row r="9101" customFormat="1" x14ac:dyDescent="0.25"/>
    <row r="9102" customFormat="1" x14ac:dyDescent="0.25"/>
    <row r="9103" customFormat="1" x14ac:dyDescent="0.25"/>
    <row r="9104" customFormat="1" x14ac:dyDescent="0.25"/>
    <row r="9105" customFormat="1" x14ac:dyDescent="0.25"/>
    <row r="9106" customFormat="1" x14ac:dyDescent="0.25"/>
    <row r="9107" customFormat="1" x14ac:dyDescent="0.25"/>
    <row r="9108" customFormat="1" x14ac:dyDescent="0.25"/>
    <row r="9109" customFormat="1" x14ac:dyDescent="0.25"/>
    <row r="9110" customFormat="1" x14ac:dyDescent="0.25"/>
    <row r="9111" customFormat="1" x14ac:dyDescent="0.25"/>
    <row r="9112" customFormat="1" x14ac:dyDescent="0.25"/>
    <row r="9113" customFormat="1" x14ac:dyDescent="0.25"/>
    <row r="9114" customFormat="1" x14ac:dyDescent="0.25"/>
    <row r="9115" customFormat="1" x14ac:dyDescent="0.25"/>
    <row r="9116" customFormat="1" x14ac:dyDescent="0.25"/>
    <row r="9117" customFormat="1" x14ac:dyDescent="0.25"/>
    <row r="9118" customFormat="1" x14ac:dyDescent="0.25"/>
    <row r="9119" customFormat="1" x14ac:dyDescent="0.25"/>
    <row r="9120" customFormat="1" x14ac:dyDescent="0.25"/>
    <row r="9121" customFormat="1" x14ac:dyDescent="0.25"/>
    <row r="9122" customFormat="1" x14ac:dyDescent="0.25"/>
    <row r="9123" customFormat="1" x14ac:dyDescent="0.25"/>
    <row r="9124" customFormat="1" x14ac:dyDescent="0.25"/>
    <row r="9125" customFormat="1" x14ac:dyDescent="0.25"/>
    <row r="9126" customFormat="1" x14ac:dyDescent="0.25"/>
    <row r="9127" customFormat="1" x14ac:dyDescent="0.25"/>
    <row r="9128" customFormat="1" x14ac:dyDescent="0.25"/>
    <row r="9129" customFormat="1" x14ac:dyDescent="0.25"/>
    <row r="9130" customFormat="1" x14ac:dyDescent="0.25"/>
    <row r="9131" customFormat="1" x14ac:dyDescent="0.25"/>
    <row r="9132" customFormat="1" x14ac:dyDescent="0.25"/>
    <row r="9133" customFormat="1" x14ac:dyDescent="0.25"/>
    <row r="9134" customFormat="1" x14ac:dyDescent="0.25"/>
    <row r="9135" customFormat="1" x14ac:dyDescent="0.25"/>
    <row r="9136" customFormat="1" x14ac:dyDescent="0.25"/>
    <row r="9137" customFormat="1" x14ac:dyDescent="0.25"/>
    <row r="9138" customFormat="1" x14ac:dyDescent="0.25"/>
    <row r="9139" customFormat="1" x14ac:dyDescent="0.25"/>
    <row r="9140" customFormat="1" x14ac:dyDescent="0.25"/>
    <row r="9141" customFormat="1" x14ac:dyDescent="0.25"/>
    <row r="9142" customFormat="1" x14ac:dyDescent="0.25"/>
    <row r="9143" customFormat="1" x14ac:dyDescent="0.25"/>
    <row r="9144" customFormat="1" x14ac:dyDescent="0.25"/>
    <row r="9145" customFormat="1" x14ac:dyDescent="0.25"/>
    <row r="9146" customFormat="1" x14ac:dyDescent="0.25"/>
    <row r="9147" customFormat="1" x14ac:dyDescent="0.25"/>
    <row r="9148" customFormat="1" x14ac:dyDescent="0.25"/>
    <row r="9149" customFormat="1" x14ac:dyDescent="0.25"/>
    <row r="9150" customFormat="1" x14ac:dyDescent="0.25"/>
    <row r="9151" customFormat="1" x14ac:dyDescent="0.25"/>
    <row r="9152" customFormat="1" x14ac:dyDescent="0.25"/>
    <row r="9153" customFormat="1" x14ac:dyDescent="0.25"/>
    <row r="9154" customFormat="1" x14ac:dyDescent="0.25"/>
    <row r="9155" customFormat="1" x14ac:dyDescent="0.25"/>
    <row r="9156" customFormat="1" x14ac:dyDescent="0.25"/>
    <row r="9157" customFormat="1" x14ac:dyDescent="0.25"/>
    <row r="9158" customFormat="1" x14ac:dyDescent="0.25"/>
    <row r="9159" customFormat="1" x14ac:dyDescent="0.25"/>
    <row r="9160" customFormat="1" x14ac:dyDescent="0.25"/>
    <row r="9161" customFormat="1" x14ac:dyDescent="0.25"/>
    <row r="9162" customFormat="1" x14ac:dyDescent="0.25"/>
    <row r="9163" customFormat="1" x14ac:dyDescent="0.25"/>
    <row r="9164" customFormat="1" x14ac:dyDescent="0.25"/>
    <row r="9165" customFormat="1" x14ac:dyDescent="0.25"/>
    <row r="9166" customFormat="1" x14ac:dyDescent="0.25"/>
    <row r="9167" customFormat="1" x14ac:dyDescent="0.25"/>
    <row r="9168" customFormat="1" x14ac:dyDescent="0.25"/>
    <row r="9169" customFormat="1" x14ac:dyDescent="0.25"/>
    <row r="9170" customFormat="1" x14ac:dyDescent="0.25"/>
    <row r="9171" customFormat="1" x14ac:dyDescent="0.25"/>
    <row r="9172" customFormat="1" x14ac:dyDescent="0.25"/>
    <row r="9173" customFormat="1" x14ac:dyDescent="0.25"/>
    <row r="9174" customFormat="1" x14ac:dyDescent="0.25"/>
    <row r="9175" customFormat="1" x14ac:dyDescent="0.25"/>
    <row r="9176" customFormat="1" x14ac:dyDescent="0.25"/>
    <row r="9177" customFormat="1" x14ac:dyDescent="0.25"/>
    <row r="9178" customFormat="1" x14ac:dyDescent="0.25"/>
    <row r="9179" customFormat="1" x14ac:dyDescent="0.25"/>
    <row r="9180" customFormat="1" x14ac:dyDescent="0.25"/>
    <row r="9181" customFormat="1" x14ac:dyDescent="0.25"/>
    <row r="9182" customFormat="1" x14ac:dyDescent="0.25"/>
    <row r="9183" customFormat="1" x14ac:dyDescent="0.25"/>
    <row r="9184" customFormat="1" x14ac:dyDescent="0.25"/>
    <row r="9185" customFormat="1" x14ac:dyDescent="0.25"/>
    <row r="9186" customFormat="1" x14ac:dyDescent="0.25"/>
    <row r="9187" customFormat="1" x14ac:dyDescent="0.25"/>
    <row r="9188" customFormat="1" x14ac:dyDescent="0.25"/>
    <row r="9189" customFormat="1" x14ac:dyDescent="0.25"/>
    <row r="9190" customFormat="1" x14ac:dyDescent="0.25"/>
    <row r="9191" customFormat="1" x14ac:dyDescent="0.25"/>
    <row r="9192" customFormat="1" x14ac:dyDescent="0.25"/>
    <row r="9193" customFormat="1" x14ac:dyDescent="0.25"/>
    <row r="9194" customFormat="1" x14ac:dyDescent="0.25"/>
    <row r="9195" customFormat="1" x14ac:dyDescent="0.25"/>
    <row r="9196" customFormat="1" x14ac:dyDescent="0.25"/>
    <row r="9197" customFormat="1" x14ac:dyDescent="0.25"/>
    <row r="9198" customFormat="1" x14ac:dyDescent="0.25"/>
    <row r="9199" customFormat="1" x14ac:dyDescent="0.25"/>
    <row r="9200" customFormat="1" x14ac:dyDescent="0.25"/>
    <row r="9201" customFormat="1" x14ac:dyDescent="0.25"/>
    <row r="9202" customFormat="1" x14ac:dyDescent="0.25"/>
    <row r="9203" customFormat="1" x14ac:dyDescent="0.25"/>
    <row r="9204" customFormat="1" x14ac:dyDescent="0.25"/>
    <row r="9205" customFormat="1" x14ac:dyDescent="0.25"/>
    <row r="9206" customFormat="1" x14ac:dyDescent="0.25"/>
    <row r="9207" customFormat="1" x14ac:dyDescent="0.25"/>
    <row r="9208" customFormat="1" x14ac:dyDescent="0.25"/>
    <row r="9209" customFormat="1" x14ac:dyDescent="0.25"/>
    <row r="9210" customFormat="1" x14ac:dyDescent="0.25"/>
    <row r="9211" customFormat="1" x14ac:dyDescent="0.25"/>
    <row r="9212" customFormat="1" x14ac:dyDescent="0.25"/>
    <row r="9213" customFormat="1" x14ac:dyDescent="0.25"/>
    <row r="9214" customFormat="1" x14ac:dyDescent="0.25"/>
    <row r="9215" customFormat="1" x14ac:dyDescent="0.25"/>
    <row r="9216" customFormat="1" x14ac:dyDescent="0.25"/>
    <row r="9217" customFormat="1" x14ac:dyDescent="0.25"/>
    <row r="9218" customFormat="1" x14ac:dyDescent="0.25"/>
    <row r="9219" customFormat="1" x14ac:dyDescent="0.25"/>
    <row r="9220" customFormat="1" x14ac:dyDescent="0.25"/>
    <row r="9221" customFormat="1" x14ac:dyDescent="0.25"/>
    <row r="9222" customFormat="1" x14ac:dyDescent="0.25"/>
    <row r="9223" customFormat="1" x14ac:dyDescent="0.25"/>
    <row r="9224" customFormat="1" x14ac:dyDescent="0.25"/>
    <row r="9225" customFormat="1" x14ac:dyDescent="0.25"/>
    <row r="9226" customFormat="1" x14ac:dyDescent="0.25"/>
    <row r="9227" customFormat="1" x14ac:dyDescent="0.25"/>
    <row r="9228" customFormat="1" x14ac:dyDescent="0.25"/>
    <row r="9229" customFormat="1" x14ac:dyDescent="0.25"/>
    <row r="9230" customFormat="1" x14ac:dyDescent="0.25"/>
    <row r="9231" customFormat="1" x14ac:dyDescent="0.25"/>
    <row r="9232" customFormat="1" x14ac:dyDescent="0.25"/>
    <row r="9233" customFormat="1" x14ac:dyDescent="0.25"/>
    <row r="9234" customFormat="1" x14ac:dyDescent="0.25"/>
    <row r="9235" customFormat="1" x14ac:dyDescent="0.25"/>
    <row r="9236" customFormat="1" x14ac:dyDescent="0.25"/>
    <row r="9237" customFormat="1" x14ac:dyDescent="0.25"/>
    <row r="9238" customFormat="1" x14ac:dyDescent="0.25"/>
    <row r="9239" customFormat="1" x14ac:dyDescent="0.25"/>
    <row r="9240" customFormat="1" x14ac:dyDescent="0.25"/>
    <row r="9241" customFormat="1" x14ac:dyDescent="0.25"/>
    <row r="9242" customFormat="1" x14ac:dyDescent="0.25"/>
    <row r="9243" customFormat="1" x14ac:dyDescent="0.25"/>
    <row r="9244" customFormat="1" x14ac:dyDescent="0.25"/>
    <row r="9245" customFormat="1" x14ac:dyDescent="0.25"/>
    <row r="9246" customFormat="1" x14ac:dyDescent="0.25"/>
    <row r="9247" customFormat="1" x14ac:dyDescent="0.25"/>
    <row r="9248" customFormat="1" x14ac:dyDescent="0.25"/>
    <row r="9249" customFormat="1" x14ac:dyDescent="0.25"/>
    <row r="9250" customFormat="1" x14ac:dyDescent="0.25"/>
    <row r="9251" customFormat="1" x14ac:dyDescent="0.25"/>
    <row r="9252" customFormat="1" x14ac:dyDescent="0.25"/>
    <row r="9253" customFormat="1" x14ac:dyDescent="0.25"/>
    <row r="9254" customFormat="1" x14ac:dyDescent="0.25"/>
    <row r="9255" customFormat="1" x14ac:dyDescent="0.25"/>
    <row r="9256" customFormat="1" x14ac:dyDescent="0.25"/>
    <row r="9257" customFormat="1" x14ac:dyDescent="0.25"/>
    <row r="9258" customFormat="1" x14ac:dyDescent="0.25"/>
    <row r="9259" customFormat="1" x14ac:dyDescent="0.25"/>
    <row r="9260" customFormat="1" x14ac:dyDescent="0.25"/>
    <row r="9261" customFormat="1" x14ac:dyDescent="0.25"/>
    <row r="9262" customFormat="1" x14ac:dyDescent="0.25"/>
    <row r="9263" customFormat="1" x14ac:dyDescent="0.25"/>
    <row r="9264" customFormat="1" x14ac:dyDescent="0.25"/>
    <row r="9265" customFormat="1" x14ac:dyDescent="0.25"/>
    <row r="9266" customFormat="1" x14ac:dyDescent="0.25"/>
    <row r="9267" customFormat="1" x14ac:dyDescent="0.25"/>
    <row r="9268" customFormat="1" x14ac:dyDescent="0.25"/>
    <row r="9269" customFormat="1" x14ac:dyDescent="0.25"/>
    <row r="9270" customFormat="1" x14ac:dyDescent="0.25"/>
    <row r="9271" customFormat="1" x14ac:dyDescent="0.25"/>
    <row r="9272" customFormat="1" x14ac:dyDescent="0.25"/>
    <row r="9273" customFormat="1" x14ac:dyDescent="0.25"/>
    <row r="9274" customFormat="1" x14ac:dyDescent="0.25"/>
    <row r="9275" customFormat="1" x14ac:dyDescent="0.25"/>
    <row r="9276" customFormat="1" x14ac:dyDescent="0.25"/>
    <row r="9277" customFormat="1" x14ac:dyDescent="0.25"/>
    <row r="9278" customFormat="1" x14ac:dyDescent="0.25"/>
    <row r="9279" customFormat="1" x14ac:dyDescent="0.25"/>
    <row r="9280" customFormat="1" x14ac:dyDescent="0.25"/>
    <row r="9281" customFormat="1" x14ac:dyDescent="0.25"/>
    <row r="9282" customFormat="1" x14ac:dyDescent="0.25"/>
    <row r="9283" customFormat="1" x14ac:dyDescent="0.25"/>
    <row r="9284" customFormat="1" x14ac:dyDescent="0.25"/>
    <row r="9285" customFormat="1" x14ac:dyDescent="0.25"/>
    <row r="9286" customFormat="1" x14ac:dyDescent="0.25"/>
    <row r="9287" customFormat="1" x14ac:dyDescent="0.25"/>
    <row r="9288" customFormat="1" x14ac:dyDescent="0.25"/>
    <row r="9289" customFormat="1" x14ac:dyDescent="0.25"/>
    <row r="9290" customFormat="1" x14ac:dyDescent="0.25"/>
    <row r="9291" customFormat="1" x14ac:dyDescent="0.25"/>
    <row r="9292" customFormat="1" x14ac:dyDescent="0.25"/>
    <row r="9293" customFormat="1" x14ac:dyDescent="0.25"/>
    <row r="9294" customFormat="1" x14ac:dyDescent="0.25"/>
    <row r="9295" customFormat="1" x14ac:dyDescent="0.25"/>
    <row r="9296" customFormat="1" x14ac:dyDescent="0.25"/>
    <row r="9297" customFormat="1" x14ac:dyDescent="0.25"/>
    <row r="9298" customFormat="1" x14ac:dyDescent="0.25"/>
    <row r="9299" customFormat="1" x14ac:dyDescent="0.25"/>
    <row r="9300" customFormat="1" x14ac:dyDescent="0.25"/>
    <row r="9301" customFormat="1" x14ac:dyDescent="0.25"/>
    <row r="9302" customFormat="1" x14ac:dyDescent="0.25"/>
    <row r="9303" customFormat="1" x14ac:dyDescent="0.25"/>
    <row r="9304" customFormat="1" x14ac:dyDescent="0.25"/>
    <row r="9305" customFormat="1" x14ac:dyDescent="0.25"/>
    <row r="9306" customFormat="1" x14ac:dyDescent="0.25"/>
    <row r="9307" customFormat="1" x14ac:dyDescent="0.25"/>
    <row r="9308" customFormat="1" x14ac:dyDescent="0.25"/>
    <row r="9309" customFormat="1" x14ac:dyDescent="0.25"/>
    <row r="9310" customFormat="1" x14ac:dyDescent="0.25"/>
    <row r="9311" customFormat="1" x14ac:dyDescent="0.25"/>
    <row r="9312" customFormat="1" x14ac:dyDescent="0.25"/>
    <row r="9313" customFormat="1" x14ac:dyDescent="0.25"/>
    <row r="9314" customFormat="1" x14ac:dyDescent="0.25"/>
    <row r="9315" customFormat="1" x14ac:dyDescent="0.25"/>
    <row r="9316" customFormat="1" x14ac:dyDescent="0.25"/>
    <row r="9317" customFormat="1" x14ac:dyDescent="0.25"/>
    <row r="9318" customFormat="1" x14ac:dyDescent="0.25"/>
    <row r="9319" customFormat="1" x14ac:dyDescent="0.25"/>
    <row r="9320" customFormat="1" x14ac:dyDescent="0.25"/>
    <row r="9321" customFormat="1" x14ac:dyDescent="0.25"/>
    <row r="9322" customFormat="1" x14ac:dyDescent="0.25"/>
    <row r="9323" customFormat="1" x14ac:dyDescent="0.25"/>
    <row r="9324" customFormat="1" x14ac:dyDescent="0.25"/>
    <row r="9325" customFormat="1" x14ac:dyDescent="0.25"/>
    <row r="9326" customFormat="1" x14ac:dyDescent="0.25"/>
    <row r="9327" customFormat="1" x14ac:dyDescent="0.25"/>
    <row r="9328" customFormat="1" x14ac:dyDescent="0.25"/>
    <row r="9329" customFormat="1" x14ac:dyDescent="0.25"/>
    <row r="9330" customFormat="1" x14ac:dyDescent="0.25"/>
    <row r="9331" customFormat="1" x14ac:dyDescent="0.25"/>
    <row r="9332" customFormat="1" x14ac:dyDescent="0.25"/>
    <row r="9333" customFormat="1" x14ac:dyDescent="0.25"/>
    <row r="9334" customFormat="1" x14ac:dyDescent="0.25"/>
    <row r="9335" customFormat="1" x14ac:dyDescent="0.25"/>
    <row r="9336" customFormat="1" x14ac:dyDescent="0.25"/>
    <row r="9337" customFormat="1" x14ac:dyDescent="0.25"/>
    <row r="9338" customFormat="1" x14ac:dyDescent="0.25"/>
    <row r="9339" customFormat="1" x14ac:dyDescent="0.25"/>
    <row r="9340" customFormat="1" x14ac:dyDescent="0.25"/>
    <row r="9341" customFormat="1" x14ac:dyDescent="0.25"/>
    <row r="9342" customFormat="1" x14ac:dyDescent="0.25"/>
    <row r="9343" customFormat="1" x14ac:dyDescent="0.25"/>
    <row r="9344" customFormat="1" x14ac:dyDescent="0.25"/>
    <row r="9345" customFormat="1" x14ac:dyDescent="0.25"/>
    <row r="9346" customFormat="1" x14ac:dyDescent="0.25"/>
    <row r="9347" customFormat="1" x14ac:dyDescent="0.25"/>
    <row r="9348" customFormat="1" x14ac:dyDescent="0.25"/>
    <row r="9349" customFormat="1" x14ac:dyDescent="0.25"/>
    <row r="9350" customFormat="1" x14ac:dyDescent="0.25"/>
    <row r="9351" customFormat="1" x14ac:dyDescent="0.25"/>
    <row r="9352" customFormat="1" x14ac:dyDescent="0.25"/>
    <row r="9353" customFormat="1" x14ac:dyDescent="0.25"/>
    <row r="9354" customFormat="1" x14ac:dyDescent="0.25"/>
    <row r="9355" customFormat="1" x14ac:dyDescent="0.25"/>
    <row r="9356" customFormat="1" x14ac:dyDescent="0.25"/>
    <row r="9357" customFormat="1" x14ac:dyDescent="0.25"/>
    <row r="9358" customFormat="1" x14ac:dyDescent="0.25"/>
    <row r="9359" customFormat="1" x14ac:dyDescent="0.25"/>
    <row r="9360" customFormat="1" x14ac:dyDescent="0.25"/>
    <row r="9361" customFormat="1" x14ac:dyDescent="0.25"/>
    <row r="9362" customFormat="1" x14ac:dyDescent="0.25"/>
    <row r="9363" customFormat="1" x14ac:dyDescent="0.25"/>
    <row r="9364" customFormat="1" x14ac:dyDescent="0.25"/>
    <row r="9365" customFormat="1" x14ac:dyDescent="0.25"/>
    <row r="9366" customFormat="1" x14ac:dyDescent="0.25"/>
    <row r="9367" customFormat="1" x14ac:dyDescent="0.25"/>
    <row r="9368" customFormat="1" x14ac:dyDescent="0.25"/>
    <row r="9369" customFormat="1" x14ac:dyDescent="0.25"/>
    <row r="9370" customFormat="1" x14ac:dyDescent="0.25"/>
    <row r="9371" customFormat="1" x14ac:dyDescent="0.25"/>
    <row r="9372" customFormat="1" x14ac:dyDescent="0.25"/>
    <row r="9373" customFormat="1" x14ac:dyDescent="0.25"/>
    <row r="9374" customFormat="1" x14ac:dyDescent="0.25"/>
    <row r="9375" customFormat="1" x14ac:dyDescent="0.25"/>
    <row r="9376" customFormat="1" x14ac:dyDescent="0.25"/>
    <row r="9377" customFormat="1" x14ac:dyDescent="0.25"/>
    <row r="9378" customFormat="1" x14ac:dyDescent="0.25"/>
    <row r="9379" customFormat="1" x14ac:dyDescent="0.25"/>
    <row r="9380" customFormat="1" x14ac:dyDescent="0.25"/>
    <row r="9381" customFormat="1" x14ac:dyDescent="0.25"/>
    <row r="9382" customFormat="1" x14ac:dyDescent="0.25"/>
    <row r="9383" customFormat="1" x14ac:dyDescent="0.25"/>
    <row r="9384" customFormat="1" x14ac:dyDescent="0.25"/>
    <row r="9385" customFormat="1" x14ac:dyDescent="0.25"/>
    <row r="9386" customFormat="1" x14ac:dyDescent="0.25"/>
    <row r="9387" customFormat="1" x14ac:dyDescent="0.25"/>
    <row r="9388" customFormat="1" x14ac:dyDescent="0.25"/>
    <row r="9389" customFormat="1" x14ac:dyDescent="0.25"/>
    <row r="9390" customFormat="1" x14ac:dyDescent="0.25"/>
    <row r="9391" customFormat="1" x14ac:dyDescent="0.25"/>
    <row r="9392" customFormat="1" x14ac:dyDescent="0.25"/>
    <row r="9393" customFormat="1" x14ac:dyDescent="0.25"/>
    <row r="9394" customFormat="1" x14ac:dyDescent="0.25"/>
    <row r="9395" customFormat="1" x14ac:dyDescent="0.25"/>
    <row r="9396" customFormat="1" x14ac:dyDescent="0.25"/>
    <row r="9397" customFormat="1" x14ac:dyDescent="0.25"/>
    <row r="9398" customFormat="1" x14ac:dyDescent="0.25"/>
    <row r="9399" customFormat="1" x14ac:dyDescent="0.25"/>
    <row r="9400" customFormat="1" x14ac:dyDescent="0.25"/>
    <row r="9401" customFormat="1" x14ac:dyDescent="0.25"/>
    <row r="9402" customFormat="1" x14ac:dyDescent="0.25"/>
    <row r="9403" customFormat="1" x14ac:dyDescent="0.25"/>
    <row r="9404" customFormat="1" x14ac:dyDescent="0.25"/>
    <row r="9405" customFormat="1" x14ac:dyDescent="0.25"/>
    <row r="9406" customFormat="1" x14ac:dyDescent="0.25"/>
    <row r="9407" customFormat="1" x14ac:dyDescent="0.25"/>
    <row r="9408" customFormat="1" x14ac:dyDescent="0.25"/>
    <row r="9409" customFormat="1" x14ac:dyDescent="0.25"/>
    <row r="9410" customFormat="1" x14ac:dyDescent="0.25"/>
    <row r="9411" customFormat="1" x14ac:dyDescent="0.25"/>
    <row r="9412" customFormat="1" x14ac:dyDescent="0.25"/>
    <row r="9413" customFormat="1" x14ac:dyDescent="0.25"/>
    <row r="9414" customFormat="1" x14ac:dyDescent="0.25"/>
    <row r="9415" customFormat="1" x14ac:dyDescent="0.25"/>
    <row r="9416" customFormat="1" x14ac:dyDescent="0.25"/>
    <row r="9417" customFormat="1" x14ac:dyDescent="0.25"/>
    <row r="9418" customFormat="1" x14ac:dyDescent="0.25"/>
    <row r="9419" customFormat="1" x14ac:dyDescent="0.25"/>
    <row r="9420" customFormat="1" x14ac:dyDescent="0.25"/>
    <row r="9421" customFormat="1" x14ac:dyDescent="0.25"/>
    <row r="9422" customFormat="1" x14ac:dyDescent="0.25"/>
    <row r="9423" customFormat="1" x14ac:dyDescent="0.25"/>
    <row r="9424" customFormat="1" x14ac:dyDescent="0.25"/>
    <row r="9425" customFormat="1" x14ac:dyDescent="0.25"/>
    <row r="9426" customFormat="1" x14ac:dyDescent="0.25"/>
    <row r="9427" customFormat="1" x14ac:dyDescent="0.25"/>
    <row r="9428" customFormat="1" x14ac:dyDescent="0.25"/>
    <row r="9429" customFormat="1" x14ac:dyDescent="0.25"/>
    <row r="9430" customFormat="1" x14ac:dyDescent="0.25"/>
    <row r="9431" customFormat="1" x14ac:dyDescent="0.25"/>
    <row r="9432" customFormat="1" x14ac:dyDescent="0.25"/>
    <row r="9433" customFormat="1" x14ac:dyDescent="0.25"/>
    <row r="9434" customFormat="1" x14ac:dyDescent="0.25"/>
    <row r="9435" customFormat="1" x14ac:dyDescent="0.25"/>
    <row r="9436" customFormat="1" x14ac:dyDescent="0.25"/>
    <row r="9437" customFormat="1" x14ac:dyDescent="0.25"/>
    <row r="9438" customFormat="1" x14ac:dyDescent="0.25"/>
    <row r="9439" customFormat="1" x14ac:dyDescent="0.25"/>
    <row r="9440" customFormat="1" x14ac:dyDescent="0.25"/>
    <row r="9441" customFormat="1" x14ac:dyDescent="0.25"/>
    <row r="9442" customFormat="1" x14ac:dyDescent="0.25"/>
    <row r="9443" customFormat="1" x14ac:dyDescent="0.25"/>
    <row r="9444" customFormat="1" x14ac:dyDescent="0.25"/>
    <row r="9445" customFormat="1" x14ac:dyDescent="0.25"/>
    <row r="9446" customFormat="1" x14ac:dyDescent="0.25"/>
    <row r="9447" customFormat="1" x14ac:dyDescent="0.25"/>
    <row r="9448" customFormat="1" x14ac:dyDescent="0.25"/>
    <row r="9449" customFormat="1" x14ac:dyDescent="0.25"/>
    <row r="9450" customFormat="1" x14ac:dyDescent="0.25"/>
    <row r="9451" customFormat="1" x14ac:dyDescent="0.25"/>
    <row r="9452" customFormat="1" x14ac:dyDescent="0.25"/>
    <row r="9453" customFormat="1" x14ac:dyDescent="0.25"/>
    <row r="9454" customFormat="1" x14ac:dyDescent="0.25"/>
    <row r="9455" customFormat="1" x14ac:dyDescent="0.25"/>
    <row r="9456" customFormat="1" x14ac:dyDescent="0.25"/>
    <row r="9457" customFormat="1" x14ac:dyDescent="0.25"/>
    <row r="9458" customFormat="1" x14ac:dyDescent="0.25"/>
    <row r="9459" customFormat="1" x14ac:dyDescent="0.25"/>
    <row r="9460" customFormat="1" x14ac:dyDescent="0.25"/>
    <row r="9461" customFormat="1" x14ac:dyDescent="0.25"/>
    <row r="9462" customFormat="1" x14ac:dyDescent="0.25"/>
    <row r="9463" customFormat="1" x14ac:dyDescent="0.25"/>
    <row r="9464" customFormat="1" x14ac:dyDescent="0.25"/>
    <row r="9465" customFormat="1" x14ac:dyDescent="0.25"/>
    <row r="9466" customFormat="1" x14ac:dyDescent="0.25"/>
    <row r="9467" customFormat="1" x14ac:dyDescent="0.25"/>
    <row r="9468" customFormat="1" x14ac:dyDescent="0.25"/>
    <row r="9469" customFormat="1" x14ac:dyDescent="0.25"/>
    <row r="9470" customFormat="1" x14ac:dyDescent="0.25"/>
    <row r="9471" customFormat="1" x14ac:dyDescent="0.25"/>
    <row r="9472" customFormat="1" x14ac:dyDescent="0.25"/>
    <row r="9473" customFormat="1" x14ac:dyDescent="0.25"/>
    <row r="9474" customFormat="1" x14ac:dyDescent="0.25"/>
    <row r="9475" customFormat="1" x14ac:dyDescent="0.25"/>
    <row r="9476" customFormat="1" x14ac:dyDescent="0.25"/>
    <row r="9477" customFormat="1" x14ac:dyDescent="0.25"/>
    <row r="9478" customFormat="1" x14ac:dyDescent="0.25"/>
    <row r="9479" customFormat="1" x14ac:dyDescent="0.25"/>
    <row r="9480" customFormat="1" x14ac:dyDescent="0.25"/>
    <row r="9481" customFormat="1" x14ac:dyDescent="0.25"/>
    <row r="9482" customFormat="1" x14ac:dyDescent="0.25"/>
    <row r="9483" customFormat="1" x14ac:dyDescent="0.25"/>
    <row r="9484" customFormat="1" x14ac:dyDescent="0.25"/>
    <row r="9485" customFormat="1" x14ac:dyDescent="0.25"/>
    <row r="9486" customFormat="1" x14ac:dyDescent="0.25"/>
    <row r="9487" customFormat="1" x14ac:dyDescent="0.25"/>
    <row r="9488" customFormat="1" x14ac:dyDescent="0.25"/>
    <row r="9489" customFormat="1" x14ac:dyDescent="0.25"/>
    <row r="9490" customFormat="1" x14ac:dyDescent="0.25"/>
    <row r="9491" customFormat="1" x14ac:dyDescent="0.25"/>
    <row r="9492" customFormat="1" x14ac:dyDescent="0.25"/>
    <row r="9493" customFormat="1" x14ac:dyDescent="0.25"/>
    <row r="9494" customFormat="1" x14ac:dyDescent="0.25"/>
    <row r="9495" customFormat="1" x14ac:dyDescent="0.25"/>
    <row r="9496" customFormat="1" x14ac:dyDescent="0.25"/>
    <row r="9497" customFormat="1" x14ac:dyDescent="0.25"/>
    <row r="9498" customFormat="1" x14ac:dyDescent="0.25"/>
    <row r="9499" customFormat="1" x14ac:dyDescent="0.25"/>
    <row r="9500" customFormat="1" x14ac:dyDescent="0.25"/>
    <row r="9501" customFormat="1" x14ac:dyDescent="0.25"/>
    <row r="9502" customFormat="1" x14ac:dyDescent="0.25"/>
    <row r="9503" customFormat="1" x14ac:dyDescent="0.25"/>
    <row r="9504" customFormat="1" x14ac:dyDescent="0.25"/>
    <row r="9505" customFormat="1" x14ac:dyDescent="0.25"/>
    <row r="9506" customFormat="1" x14ac:dyDescent="0.25"/>
    <row r="9507" customFormat="1" x14ac:dyDescent="0.25"/>
    <row r="9508" customFormat="1" x14ac:dyDescent="0.25"/>
    <row r="9509" customFormat="1" x14ac:dyDescent="0.25"/>
    <row r="9510" customFormat="1" x14ac:dyDescent="0.25"/>
    <row r="9511" customFormat="1" x14ac:dyDescent="0.25"/>
    <row r="9512" customFormat="1" x14ac:dyDescent="0.25"/>
    <row r="9513" customFormat="1" x14ac:dyDescent="0.25"/>
    <row r="9514" customFormat="1" x14ac:dyDescent="0.25"/>
    <row r="9515" customFormat="1" x14ac:dyDescent="0.25"/>
    <row r="9516" customFormat="1" x14ac:dyDescent="0.25"/>
    <row r="9517" customFormat="1" x14ac:dyDescent="0.25"/>
    <row r="9518" customFormat="1" x14ac:dyDescent="0.25"/>
    <row r="9519" customFormat="1" x14ac:dyDescent="0.25"/>
    <row r="9520" customFormat="1" x14ac:dyDescent="0.25"/>
    <row r="9521" customFormat="1" x14ac:dyDescent="0.25"/>
    <row r="9522" customFormat="1" x14ac:dyDescent="0.25"/>
    <row r="9523" customFormat="1" x14ac:dyDescent="0.25"/>
    <row r="9524" customFormat="1" x14ac:dyDescent="0.25"/>
    <row r="9525" customFormat="1" x14ac:dyDescent="0.25"/>
    <row r="9526" customFormat="1" x14ac:dyDescent="0.25"/>
    <row r="9527" customFormat="1" x14ac:dyDescent="0.25"/>
    <row r="9528" customFormat="1" x14ac:dyDescent="0.25"/>
    <row r="9529" customFormat="1" x14ac:dyDescent="0.25"/>
    <row r="9530" customFormat="1" x14ac:dyDescent="0.25"/>
    <row r="9531" customFormat="1" x14ac:dyDescent="0.25"/>
    <row r="9532" customFormat="1" x14ac:dyDescent="0.25"/>
    <row r="9533" customFormat="1" x14ac:dyDescent="0.25"/>
    <row r="9534" customFormat="1" x14ac:dyDescent="0.25"/>
    <row r="9535" customFormat="1" x14ac:dyDescent="0.25"/>
    <row r="9536" customFormat="1" x14ac:dyDescent="0.25"/>
    <row r="9537" customFormat="1" x14ac:dyDescent="0.25"/>
    <row r="9538" customFormat="1" x14ac:dyDescent="0.25"/>
    <row r="9539" customFormat="1" x14ac:dyDescent="0.25"/>
    <row r="9540" customFormat="1" x14ac:dyDescent="0.25"/>
    <row r="9541" customFormat="1" x14ac:dyDescent="0.25"/>
    <row r="9542" customFormat="1" x14ac:dyDescent="0.25"/>
    <row r="9543" customFormat="1" x14ac:dyDescent="0.25"/>
    <row r="9544" customFormat="1" x14ac:dyDescent="0.25"/>
    <row r="9545" customFormat="1" x14ac:dyDescent="0.25"/>
    <row r="9546" customFormat="1" x14ac:dyDescent="0.25"/>
    <row r="9547" customFormat="1" x14ac:dyDescent="0.25"/>
    <row r="9548" customFormat="1" x14ac:dyDescent="0.25"/>
    <row r="9549" customFormat="1" x14ac:dyDescent="0.25"/>
    <row r="9550" customFormat="1" x14ac:dyDescent="0.25"/>
    <row r="9551" customFormat="1" x14ac:dyDescent="0.25"/>
    <row r="9552" customFormat="1" x14ac:dyDescent="0.25"/>
    <row r="9553" customFormat="1" x14ac:dyDescent="0.25"/>
    <row r="9554" customFormat="1" x14ac:dyDescent="0.25"/>
    <row r="9555" customFormat="1" x14ac:dyDescent="0.25"/>
    <row r="9556" customFormat="1" x14ac:dyDescent="0.25"/>
    <row r="9557" customFormat="1" x14ac:dyDescent="0.25"/>
    <row r="9558" customFormat="1" x14ac:dyDescent="0.25"/>
    <row r="9559" customFormat="1" x14ac:dyDescent="0.25"/>
    <row r="9560" customFormat="1" x14ac:dyDescent="0.25"/>
    <row r="9561" customFormat="1" x14ac:dyDescent="0.25"/>
    <row r="9562" customFormat="1" x14ac:dyDescent="0.25"/>
    <row r="9563" customFormat="1" x14ac:dyDescent="0.25"/>
    <row r="9564" customFormat="1" x14ac:dyDescent="0.25"/>
    <row r="9565" customFormat="1" x14ac:dyDescent="0.25"/>
    <row r="9566" customFormat="1" x14ac:dyDescent="0.25"/>
    <row r="9567" customFormat="1" x14ac:dyDescent="0.25"/>
    <row r="9568" customFormat="1" x14ac:dyDescent="0.25"/>
    <row r="9569" customFormat="1" x14ac:dyDescent="0.25"/>
    <row r="9570" customFormat="1" x14ac:dyDescent="0.25"/>
    <row r="9571" customFormat="1" x14ac:dyDescent="0.25"/>
    <row r="9572" customFormat="1" x14ac:dyDescent="0.25"/>
    <row r="9573" customFormat="1" x14ac:dyDescent="0.25"/>
    <row r="9574" customFormat="1" x14ac:dyDescent="0.25"/>
    <row r="9575" customFormat="1" x14ac:dyDescent="0.25"/>
    <row r="9576" customFormat="1" x14ac:dyDescent="0.25"/>
    <row r="9577" customFormat="1" x14ac:dyDescent="0.25"/>
    <row r="9578" customFormat="1" x14ac:dyDescent="0.25"/>
    <row r="9579" customFormat="1" x14ac:dyDescent="0.25"/>
    <row r="9580" customFormat="1" x14ac:dyDescent="0.25"/>
    <row r="9581" customFormat="1" x14ac:dyDescent="0.25"/>
    <row r="9582" customFormat="1" x14ac:dyDescent="0.25"/>
    <row r="9583" customFormat="1" x14ac:dyDescent="0.25"/>
    <row r="9584" customFormat="1" x14ac:dyDescent="0.25"/>
    <row r="9585" customFormat="1" x14ac:dyDescent="0.25"/>
    <row r="9586" customFormat="1" x14ac:dyDescent="0.25"/>
    <row r="9587" customFormat="1" x14ac:dyDescent="0.25"/>
    <row r="9588" customFormat="1" x14ac:dyDescent="0.25"/>
    <row r="9589" customFormat="1" x14ac:dyDescent="0.25"/>
    <row r="9590" customFormat="1" x14ac:dyDescent="0.25"/>
    <row r="9591" customFormat="1" x14ac:dyDescent="0.25"/>
    <row r="9592" customFormat="1" x14ac:dyDescent="0.25"/>
    <row r="9593" customFormat="1" x14ac:dyDescent="0.25"/>
    <row r="9594" customFormat="1" x14ac:dyDescent="0.25"/>
    <row r="9595" customFormat="1" x14ac:dyDescent="0.25"/>
    <row r="9596" customFormat="1" x14ac:dyDescent="0.25"/>
    <row r="9597" customFormat="1" x14ac:dyDescent="0.25"/>
    <row r="9598" customFormat="1" x14ac:dyDescent="0.25"/>
    <row r="9599" customFormat="1" x14ac:dyDescent="0.25"/>
    <row r="9600" customFormat="1" x14ac:dyDescent="0.25"/>
    <row r="9601" customFormat="1" x14ac:dyDescent="0.25"/>
    <row r="9602" customFormat="1" x14ac:dyDescent="0.25"/>
    <row r="9603" customFormat="1" x14ac:dyDescent="0.25"/>
    <row r="9604" customFormat="1" x14ac:dyDescent="0.25"/>
    <row r="9605" customFormat="1" x14ac:dyDescent="0.25"/>
    <row r="9606" customFormat="1" x14ac:dyDescent="0.25"/>
    <row r="9607" customFormat="1" x14ac:dyDescent="0.25"/>
    <row r="9608" customFormat="1" x14ac:dyDescent="0.25"/>
    <row r="9609" customFormat="1" x14ac:dyDescent="0.25"/>
    <row r="9610" customFormat="1" x14ac:dyDescent="0.25"/>
    <row r="9611" customFormat="1" x14ac:dyDescent="0.25"/>
    <row r="9612" customFormat="1" x14ac:dyDescent="0.25"/>
    <row r="9613" customFormat="1" x14ac:dyDescent="0.25"/>
    <row r="9614" customFormat="1" x14ac:dyDescent="0.25"/>
    <row r="9615" customFormat="1" x14ac:dyDescent="0.25"/>
    <row r="9616" customFormat="1" x14ac:dyDescent="0.25"/>
    <row r="9617" customFormat="1" x14ac:dyDescent="0.25"/>
    <row r="9618" customFormat="1" x14ac:dyDescent="0.25"/>
    <row r="9619" customFormat="1" x14ac:dyDescent="0.25"/>
    <row r="9620" customFormat="1" x14ac:dyDescent="0.25"/>
    <row r="9621" customFormat="1" x14ac:dyDescent="0.25"/>
    <row r="9622" customFormat="1" x14ac:dyDescent="0.25"/>
    <row r="9623" customFormat="1" x14ac:dyDescent="0.25"/>
    <row r="9624" customFormat="1" x14ac:dyDescent="0.25"/>
    <row r="9625" customFormat="1" x14ac:dyDescent="0.25"/>
    <row r="9626" customFormat="1" x14ac:dyDescent="0.25"/>
    <row r="9627" customFormat="1" x14ac:dyDescent="0.25"/>
    <row r="9628" customFormat="1" x14ac:dyDescent="0.25"/>
    <row r="9629" customFormat="1" x14ac:dyDescent="0.25"/>
    <row r="9630" customFormat="1" x14ac:dyDescent="0.25"/>
    <row r="9631" customFormat="1" x14ac:dyDescent="0.25"/>
    <row r="9632" customFormat="1" x14ac:dyDescent="0.25"/>
    <row r="9633" customFormat="1" x14ac:dyDescent="0.25"/>
    <row r="9634" customFormat="1" x14ac:dyDescent="0.25"/>
    <row r="9635" customFormat="1" x14ac:dyDescent="0.25"/>
    <row r="9636" customFormat="1" x14ac:dyDescent="0.25"/>
    <row r="9637" customFormat="1" x14ac:dyDescent="0.25"/>
    <row r="9638" customFormat="1" x14ac:dyDescent="0.25"/>
    <row r="9639" customFormat="1" x14ac:dyDescent="0.25"/>
    <row r="9640" customFormat="1" x14ac:dyDescent="0.25"/>
    <row r="9641" customFormat="1" x14ac:dyDescent="0.25"/>
    <row r="9642" customFormat="1" x14ac:dyDescent="0.25"/>
    <row r="9643" customFormat="1" x14ac:dyDescent="0.25"/>
    <row r="9644" customFormat="1" x14ac:dyDescent="0.25"/>
    <row r="9645" customFormat="1" x14ac:dyDescent="0.25"/>
    <row r="9646" customFormat="1" x14ac:dyDescent="0.25"/>
    <row r="9647" customFormat="1" x14ac:dyDescent="0.25"/>
    <row r="9648" customFormat="1" x14ac:dyDescent="0.25"/>
    <row r="9649" customFormat="1" x14ac:dyDescent="0.25"/>
    <row r="9650" customFormat="1" x14ac:dyDescent="0.25"/>
    <row r="9651" customFormat="1" x14ac:dyDescent="0.25"/>
    <row r="9652" customFormat="1" x14ac:dyDescent="0.25"/>
    <row r="9653" customFormat="1" x14ac:dyDescent="0.25"/>
    <row r="9654" customFormat="1" x14ac:dyDescent="0.25"/>
    <row r="9655" customFormat="1" x14ac:dyDescent="0.25"/>
    <row r="9656" customFormat="1" x14ac:dyDescent="0.25"/>
    <row r="9657" customFormat="1" x14ac:dyDescent="0.25"/>
    <row r="9658" customFormat="1" x14ac:dyDescent="0.25"/>
    <row r="9659" customFormat="1" x14ac:dyDescent="0.25"/>
    <row r="9660" customFormat="1" x14ac:dyDescent="0.25"/>
    <row r="9661" customFormat="1" x14ac:dyDescent="0.25"/>
    <row r="9662" customFormat="1" x14ac:dyDescent="0.25"/>
    <row r="9663" customFormat="1" x14ac:dyDescent="0.25"/>
    <row r="9664" customFormat="1" x14ac:dyDescent="0.25"/>
    <row r="9665" customFormat="1" x14ac:dyDescent="0.25"/>
    <row r="9666" customFormat="1" x14ac:dyDescent="0.25"/>
    <row r="9667" customFormat="1" x14ac:dyDescent="0.25"/>
    <row r="9668" customFormat="1" x14ac:dyDescent="0.25"/>
    <row r="9669" customFormat="1" x14ac:dyDescent="0.25"/>
    <row r="9670" customFormat="1" x14ac:dyDescent="0.25"/>
    <row r="9671" customFormat="1" x14ac:dyDescent="0.25"/>
    <row r="9672" customFormat="1" x14ac:dyDescent="0.25"/>
    <row r="9673" customFormat="1" x14ac:dyDescent="0.25"/>
    <row r="9674" customFormat="1" x14ac:dyDescent="0.25"/>
    <row r="9675" customFormat="1" x14ac:dyDescent="0.25"/>
    <row r="9676" customFormat="1" x14ac:dyDescent="0.25"/>
    <row r="9677" customFormat="1" x14ac:dyDescent="0.25"/>
    <row r="9678" customFormat="1" x14ac:dyDescent="0.25"/>
    <row r="9679" customFormat="1" x14ac:dyDescent="0.25"/>
    <row r="9680" customFormat="1" x14ac:dyDescent="0.25"/>
    <row r="9681" customFormat="1" x14ac:dyDescent="0.25"/>
    <row r="9682" customFormat="1" x14ac:dyDescent="0.25"/>
    <row r="9683" customFormat="1" x14ac:dyDescent="0.25"/>
    <row r="9684" customFormat="1" x14ac:dyDescent="0.25"/>
    <row r="9685" customFormat="1" x14ac:dyDescent="0.25"/>
    <row r="9686" customFormat="1" x14ac:dyDescent="0.25"/>
    <row r="9687" customFormat="1" x14ac:dyDescent="0.25"/>
    <row r="9688" customFormat="1" x14ac:dyDescent="0.25"/>
    <row r="9689" customFormat="1" x14ac:dyDescent="0.25"/>
    <row r="9690" customFormat="1" x14ac:dyDescent="0.25"/>
    <row r="9691" customFormat="1" x14ac:dyDescent="0.25"/>
    <row r="9692" customFormat="1" x14ac:dyDescent="0.25"/>
    <row r="9693" customFormat="1" x14ac:dyDescent="0.25"/>
    <row r="9694" customFormat="1" x14ac:dyDescent="0.25"/>
    <row r="9695" customFormat="1" x14ac:dyDescent="0.25"/>
    <row r="9696" customFormat="1" x14ac:dyDescent="0.25"/>
    <row r="9697" customFormat="1" x14ac:dyDescent="0.25"/>
    <row r="9698" customFormat="1" x14ac:dyDescent="0.25"/>
    <row r="9699" customFormat="1" x14ac:dyDescent="0.25"/>
    <row r="9700" customFormat="1" x14ac:dyDescent="0.25"/>
    <row r="9701" customFormat="1" x14ac:dyDescent="0.25"/>
    <row r="9702" customFormat="1" x14ac:dyDescent="0.25"/>
    <row r="9703" customFormat="1" x14ac:dyDescent="0.25"/>
    <row r="9704" customFormat="1" x14ac:dyDescent="0.25"/>
    <row r="9705" customFormat="1" x14ac:dyDescent="0.25"/>
    <row r="9706" customFormat="1" x14ac:dyDescent="0.25"/>
    <row r="9707" customFormat="1" x14ac:dyDescent="0.25"/>
    <row r="9708" customFormat="1" x14ac:dyDescent="0.25"/>
    <row r="9709" customFormat="1" x14ac:dyDescent="0.25"/>
    <row r="9710" customFormat="1" x14ac:dyDescent="0.25"/>
    <row r="9711" customFormat="1" x14ac:dyDescent="0.25"/>
    <row r="9712" customFormat="1" x14ac:dyDescent="0.25"/>
    <row r="9713" customFormat="1" x14ac:dyDescent="0.25"/>
    <row r="9714" customFormat="1" x14ac:dyDescent="0.25"/>
    <row r="9715" customFormat="1" x14ac:dyDescent="0.25"/>
    <row r="9716" customFormat="1" x14ac:dyDescent="0.25"/>
    <row r="9717" customFormat="1" x14ac:dyDescent="0.25"/>
    <row r="9718" customFormat="1" x14ac:dyDescent="0.25"/>
    <row r="9719" customFormat="1" x14ac:dyDescent="0.25"/>
    <row r="9720" customFormat="1" x14ac:dyDescent="0.25"/>
    <row r="9721" customFormat="1" x14ac:dyDescent="0.25"/>
    <row r="9722" customFormat="1" x14ac:dyDescent="0.25"/>
    <row r="9723" customFormat="1" x14ac:dyDescent="0.25"/>
    <row r="9724" customFormat="1" x14ac:dyDescent="0.25"/>
    <row r="9725" customFormat="1" x14ac:dyDescent="0.25"/>
    <row r="9726" customFormat="1" x14ac:dyDescent="0.25"/>
    <row r="9727" customFormat="1" x14ac:dyDescent="0.25"/>
    <row r="9728" customFormat="1" x14ac:dyDescent="0.25"/>
    <row r="9729" customFormat="1" x14ac:dyDescent="0.25"/>
    <row r="9730" customFormat="1" x14ac:dyDescent="0.25"/>
    <row r="9731" customFormat="1" x14ac:dyDescent="0.25"/>
    <row r="9732" customFormat="1" x14ac:dyDescent="0.25"/>
    <row r="9733" customFormat="1" x14ac:dyDescent="0.25"/>
    <row r="9734" customFormat="1" x14ac:dyDescent="0.25"/>
    <row r="9735" customFormat="1" x14ac:dyDescent="0.25"/>
    <row r="9736" customFormat="1" x14ac:dyDescent="0.25"/>
    <row r="9737" customFormat="1" x14ac:dyDescent="0.25"/>
    <row r="9738" customFormat="1" x14ac:dyDescent="0.25"/>
    <row r="9739" customFormat="1" x14ac:dyDescent="0.25"/>
    <row r="9740" customFormat="1" x14ac:dyDescent="0.25"/>
    <row r="9741" customFormat="1" x14ac:dyDescent="0.25"/>
    <row r="9742" customFormat="1" x14ac:dyDescent="0.25"/>
    <row r="9743" customFormat="1" x14ac:dyDescent="0.25"/>
    <row r="9744" customFormat="1" x14ac:dyDescent="0.25"/>
    <row r="9745" customFormat="1" x14ac:dyDescent="0.25"/>
    <row r="9746" customFormat="1" x14ac:dyDescent="0.25"/>
    <row r="9747" customFormat="1" x14ac:dyDescent="0.25"/>
    <row r="9748" customFormat="1" x14ac:dyDescent="0.25"/>
    <row r="9749" customFormat="1" x14ac:dyDescent="0.25"/>
    <row r="9750" customFormat="1" x14ac:dyDescent="0.25"/>
    <row r="9751" customFormat="1" x14ac:dyDescent="0.25"/>
    <row r="9752" customFormat="1" x14ac:dyDescent="0.25"/>
    <row r="9753" customFormat="1" x14ac:dyDescent="0.25"/>
    <row r="9754" customFormat="1" x14ac:dyDescent="0.25"/>
    <row r="9755" customFormat="1" x14ac:dyDescent="0.25"/>
    <row r="9756" customFormat="1" x14ac:dyDescent="0.25"/>
    <row r="9757" customFormat="1" x14ac:dyDescent="0.25"/>
    <row r="9758" customFormat="1" x14ac:dyDescent="0.25"/>
    <row r="9759" customFormat="1" x14ac:dyDescent="0.25"/>
    <row r="9760" customFormat="1" x14ac:dyDescent="0.25"/>
    <row r="9761" customFormat="1" x14ac:dyDescent="0.25"/>
    <row r="9762" customFormat="1" x14ac:dyDescent="0.25"/>
    <row r="9763" customFormat="1" x14ac:dyDescent="0.25"/>
    <row r="9764" customFormat="1" x14ac:dyDescent="0.25"/>
    <row r="9765" customFormat="1" x14ac:dyDescent="0.25"/>
    <row r="9766" customFormat="1" x14ac:dyDescent="0.25"/>
    <row r="9767" customFormat="1" x14ac:dyDescent="0.25"/>
    <row r="9768" customFormat="1" x14ac:dyDescent="0.25"/>
    <row r="9769" customFormat="1" x14ac:dyDescent="0.25"/>
    <row r="9770" customFormat="1" x14ac:dyDescent="0.25"/>
    <row r="9771" customFormat="1" x14ac:dyDescent="0.25"/>
    <row r="9772" customFormat="1" x14ac:dyDescent="0.25"/>
    <row r="9773" customFormat="1" x14ac:dyDescent="0.25"/>
    <row r="9774" customFormat="1" x14ac:dyDescent="0.25"/>
    <row r="9775" customFormat="1" x14ac:dyDescent="0.25"/>
    <row r="9776" customFormat="1" x14ac:dyDescent="0.25"/>
    <row r="9777" customFormat="1" x14ac:dyDescent="0.25"/>
    <row r="9778" customFormat="1" x14ac:dyDescent="0.25"/>
    <row r="9779" customFormat="1" x14ac:dyDescent="0.25"/>
    <row r="9780" customFormat="1" x14ac:dyDescent="0.25"/>
    <row r="9781" customFormat="1" x14ac:dyDescent="0.25"/>
    <row r="9782" customFormat="1" x14ac:dyDescent="0.25"/>
    <row r="9783" customFormat="1" x14ac:dyDescent="0.25"/>
    <row r="9784" customFormat="1" x14ac:dyDescent="0.25"/>
    <row r="9785" customFormat="1" x14ac:dyDescent="0.25"/>
    <row r="9786" customFormat="1" x14ac:dyDescent="0.25"/>
    <row r="9787" customFormat="1" x14ac:dyDescent="0.25"/>
    <row r="9788" customFormat="1" x14ac:dyDescent="0.25"/>
    <row r="9789" customFormat="1" x14ac:dyDescent="0.25"/>
    <row r="9790" customFormat="1" x14ac:dyDescent="0.25"/>
    <row r="9791" customFormat="1" x14ac:dyDescent="0.25"/>
    <row r="9792" customFormat="1" x14ac:dyDescent="0.25"/>
    <row r="9793" customFormat="1" x14ac:dyDescent="0.25"/>
    <row r="9794" customFormat="1" x14ac:dyDescent="0.25"/>
    <row r="9795" customFormat="1" x14ac:dyDescent="0.25"/>
    <row r="9796" customFormat="1" x14ac:dyDescent="0.25"/>
    <row r="9797" customFormat="1" x14ac:dyDescent="0.25"/>
    <row r="9798" customFormat="1" x14ac:dyDescent="0.25"/>
    <row r="9799" customFormat="1" x14ac:dyDescent="0.25"/>
    <row r="9800" customFormat="1" x14ac:dyDescent="0.25"/>
    <row r="9801" customFormat="1" x14ac:dyDescent="0.25"/>
    <row r="9802" customFormat="1" x14ac:dyDescent="0.25"/>
    <row r="9803" customFormat="1" x14ac:dyDescent="0.25"/>
    <row r="9804" customFormat="1" x14ac:dyDescent="0.25"/>
    <row r="9805" customFormat="1" x14ac:dyDescent="0.25"/>
    <row r="9806" customFormat="1" x14ac:dyDescent="0.25"/>
    <row r="9807" customFormat="1" x14ac:dyDescent="0.25"/>
    <row r="9808" customFormat="1" x14ac:dyDescent="0.25"/>
    <row r="9809" customFormat="1" x14ac:dyDescent="0.25"/>
    <row r="9810" customFormat="1" x14ac:dyDescent="0.25"/>
    <row r="9811" customFormat="1" x14ac:dyDescent="0.25"/>
    <row r="9812" customFormat="1" x14ac:dyDescent="0.25"/>
    <row r="9813" customFormat="1" x14ac:dyDescent="0.25"/>
    <row r="9814" customFormat="1" x14ac:dyDescent="0.25"/>
    <row r="9815" customFormat="1" x14ac:dyDescent="0.25"/>
    <row r="9816" customFormat="1" x14ac:dyDescent="0.25"/>
    <row r="9817" customFormat="1" x14ac:dyDescent="0.25"/>
    <row r="9818" customFormat="1" x14ac:dyDescent="0.25"/>
    <row r="9819" customFormat="1" x14ac:dyDescent="0.25"/>
    <row r="9820" customFormat="1" x14ac:dyDescent="0.25"/>
    <row r="9821" customFormat="1" x14ac:dyDescent="0.25"/>
    <row r="9822" customFormat="1" x14ac:dyDescent="0.25"/>
    <row r="9823" customFormat="1" x14ac:dyDescent="0.25"/>
    <row r="9824" customFormat="1" x14ac:dyDescent="0.25"/>
    <row r="9825" customFormat="1" x14ac:dyDescent="0.25"/>
    <row r="9826" customFormat="1" x14ac:dyDescent="0.25"/>
    <row r="9827" customFormat="1" x14ac:dyDescent="0.25"/>
    <row r="9828" customFormat="1" x14ac:dyDescent="0.25"/>
    <row r="9829" customFormat="1" x14ac:dyDescent="0.25"/>
    <row r="9830" customFormat="1" x14ac:dyDescent="0.25"/>
    <row r="9831" customFormat="1" x14ac:dyDescent="0.25"/>
    <row r="9832" customFormat="1" x14ac:dyDescent="0.25"/>
    <row r="9833" customFormat="1" x14ac:dyDescent="0.25"/>
    <row r="9834" customFormat="1" x14ac:dyDescent="0.25"/>
    <row r="9835" customFormat="1" x14ac:dyDescent="0.25"/>
    <row r="9836" customFormat="1" x14ac:dyDescent="0.25"/>
    <row r="9837" customFormat="1" x14ac:dyDescent="0.25"/>
    <row r="9838" customFormat="1" x14ac:dyDescent="0.25"/>
    <row r="9839" customFormat="1" x14ac:dyDescent="0.25"/>
    <row r="9840" customFormat="1" x14ac:dyDescent="0.25"/>
    <row r="9841" customFormat="1" x14ac:dyDescent="0.25"/>
    <row r="9842" customFormat="1" x14ac:dyDescent="0.25"/>
    <row r="9843" customFormat="1" x14ac:dyDescent="0.25"/>
    <row r="9844" customFormat="1" x14ac:dyDescent="0.25"/>
    <row r="9845" customFormat="1" x14ac:dyDescent="0.25"/>
    <row r="9846" customFormat="1" x14ac:dyDescent="0.25"/>
    <row r="9847" customFormat="1" x14ac:dyDescent="0.25"/>
    <row r="9848" customFormat="1" x14ac:dyDescent="0.25"/>
    <row r="9849" customFormat="1" x14ac:dyDescent="0.25"/>
    <row r="9850" customFormat="1" x14ac:dyDescent="0.25"/>
    <row r="9851" customFormat="1" x14ac:dyDescent="0.25"/>
    <row r="9852" customFormat="1" x14ac:dyDescent="0.25"/>
    <row r="9853" customFormat="1" x14ac:dyDescent="0.25"/>
    <row r="9854" customFormat="1" x14ac:dyDescent="0.25"/>
    <row r="9855" customFormat="1" x14ac:dyDescent="0.25"/>
    <row r="9856" customFormat="1" x14ac:dyDescent="0.25"/>
    <row r="9857" customFormat="1" x14ac:dyDescent="0.25"/>
    <row r="9858" customFormat="1" x14ac:dyDescent="0.25"/>
    <row r="9859" customFormat="1" x14ac:dyDescent="0.25"/>
    <row r="9860" customFormat="1" x14ac:dyDescent="0.25"/>
    <row r="9861" customFormat="1" x14ac:dyDescent="0.25"/>
    <row r="9862" customFormat="1" x14ac:dyDescent="0.25"/>
    <row r="9863" customFormat="1" x14ac:dyDescent="0.25"/>
    <row r="9864" customFormat="1" x14ac:dyDescent="0.25"/>
    <row r="9865" customFormat="1" x14ac:dyDescent="0.25"/>
    <row r="9866" customFormat="1" x14ac:dyDescent="0.25"/>
    <row r="9867" customFormat="1" x14ac:dyDescent="0.25"/>
    <row r="9868" customFormat="1" x14ac:dyDescent="0.25"/>
    <row r="9869" customFormat="1" x14ac:dyDescent="0.25"/>
    <row r="9870" customFormat="1" x14ac:dyDescent="0.25"/>
    <row r="9871" customFormat="1" x14ac:dyDescent="0.25"/>
    <row r="9872" customFormat="1" x14ac:dyDescent="0.25"/>
    <row r="9873" customFormat="1" x14ac:dyDescent="0.25"/>
    <row r="9874" customFormat="1" x14ac:dyDescent="0.25"/>
    <row r="9875" customFormat="1" x14ac:dyDescent="0.25"/>
    <row r="9876" customFormat="1" x14ac:dyDescent="0.25"/>
    <row r="9877" customFormat="1" x14ac:dyDescent="0.25"/>
    <row r="9878" customFormat="1" x14ac:dyDescent="0.25"/>
    <row r="9879" customFormat="1" x14ac:dyDescent="0.25"/>
    <row r="9880" customFormat="1" x14ac:dyDescent="0.25"/>
    <row r="9881" customFormat="1" x14ac:dyDescent="0.25"/>
    <row r="9882" customFormat="1" x14ac:dyDescent="0.25"/>
    <row r="9883" customFormat="1" x14ac:dyDescent="0.25"/>
    <row r="9884" customFormat="1" x14ac:dyDescent="0.25"/>
    <row r="9885" customFormat="1" x14ac:dyDescent="0.25"/>
    <row r="9886" customFormat="1" x14ac:dyDescent="0.25"/>
    <row r="9887" customFormat="1" x14ac:dyDescent="0.25"/>
    <row r="9888" customFormat="1" x14ac:dyDescent="0.25"/>
    <row r="9889" customFormat="1" x14ac:dyDescent="0.25"/>
    <row r="9890" customFormat="1" x14ac:dyDescent="0.25"/>
    <row r="9891" customFormat="1" x14ac:dyDescent="0.25"/>
    <row r="9892" customFormat="1" x14ac:dyDescent="0.25"/>
    <row r="9893" customFormat="1" x14ac:dyDescent="0.25"/>
    <row r="9894" customFormat="1" x14ac:dyDescent="0.25"/>
    <row r="9895" customFormat="1" x14ac:dyDescent="0.25"/>
    <row r="9896" customFormat="1" x14ac:dyDescent="0.25"/>
    <row r="9897" customFormat="1" x14ac:dyDescent="0.25"/>
    <row r="9898" customFormat="1" x14ac:dyDescent="0.25"/>
    <row r="9899" customFormat="1" x14ac:dyDescent="0.25"/>
    <row r="9900" customFormat="1" x14ac:dyDescent="0.25"/>
    <row r="9901" customFormat="1" x14ac:dyDescent="0.25"/>
    <row r="9902" customFormat="1" x14ac:dyDescent="0.25"/>
    <row r="9903" customFormat="1" x14ac:dyDescent="0.25"/>
    <row r="9904" customFormat="1" x14ac:dyDescent="0.25"/>
    <row r="9905" customFormat="1" x14ac:dyDescent="0.25"/>
    <row r="9906" customFormat="1" x14ac:dyDescent="0.25"/>
    <row r="9907" customFormat="1" x14ac:dyDescent="0.25"/>
    <row r="9908" customFormat="1" x14ac:dyDescent="0.25"/>
    <row r="9909" customFormat="1" x14ac:dyDescent="0.25"/>
    <row r="9910" customFormat="1" x14ac:dyDescent="0.25"/>
    <row r="9911" customFormat="1" x14ac:dyDescent="0.25"/>
    <row r="9912" customFormat="1" x14ac:dyDescent="0.25"/>
    <row r="9913" customFormat="1" x14ac:dyDescent="0.25"/>
    <row r="9914" customFormat="1" x14ac:dyDescent="0.25"/>
    <row r="9915" customFormat="1" x14ac:dyDescent="0.25"/>
    <row r="9916" customFormat="1" x14ac:dyDescent="0.25"/>
    <row r="9917" customFormat="1" x14ac:dyDescent="0.25"/>
    <row r="9918" customFormat="1" x14ac:dyDescent="0.25"/>
    <row r="9919" customFormat="1" x14ac:dyDescent="0.25"/>
    <row r="9920" customFormat="1" x14ac:dyDescent="0.25"/>
    <row r="9921" customFormat="1" x14ac:dyDescent="0.25"/>
    <row r="9922" customFormat="1" x14ac:dyDescent="0.25"/>
    <row r="9923" customFormat="1" x14ac:dyDescent="0.25"/>
    <row r="9924" customFormat="1" x14ac:dyDescent="0.25"/>
    <row r="9925" customFormat="1" x14ac:dyDescent="0.25"/>
    <row r="9926" customFormat="1" x14ac:dyDescent="0.25"/>
    <row r="9927" customFormat="1" x14ac:dyDescent="0.25"/>
    <row r="9928" customFormat="1" x14ac:dyDescent="0.25"/>
    <row r="9929" customFormat="1" x14ac:dyDescent="0.25"/>
    <row r="9930" customFormat="1" x14ac:dyDescent="0.25"/>
    <row r="9931" customFormat="1" x14ac:dyDescent="0.25"/>
    <row r="9932" customFormat="1" x14ac:dyDescent="0.25"/>
    <row r="9933" customFormat="1" x14ac:dyDescent="0.25"/>
    <row r="9934" customFormat="1" x14ac:dyDescent="0.25"/>
    <row r="9935" customFormat="1" x14ac:dyDescent="0.25"/>
    <row r="9936" customFormat="1" x14ac:dyDescent="0.25"/>
    <row r="9937" customFormat="1" x14ac:dyDescent="0.25"/>
    <row r="9938" customFormat="1" x14ac:dyDescent="0.25"/>
    <row r="9939" customFormat="1" x14ac:dyDescent="0.25"/>
    <row r="9940" customFormat="1" x14ac:dyDescent="0.25"/>
    <row r="9941" customFormat="1" x14ac:dyDescent="0.25"/>
    <row r="9942" customFormat="1" x14ac:dyDescent="0.25"/>
    <row r="9943" customFormat="1" x14ac:dyDescent="0.25"/>
    <row r="9944" customFormat="1" x14ac:dyDescent="0.25"/>
    <row r="9945" customFormat="1" x14ac:dyDescent="0.25"/>
    <row r="9946" customFormat="1" x14ac:dyDescent="0.25"/>
    <row r="9947" customFormat="1" x14ac:dyDescent="0.25"/>
    <row r="9948" customFormat="1" x14ac:dyDescent="0.25"/>
    <row r="9949" customFormat="1" x14ac:dyDescent="0.25"/>
    <row r="9950" customFormat="1" x14ac:dyDescent="0.25"/>
    <row r="9951" customFormat="1" x14ac:dyDescent="0.25"/>
    <row r="9952" customFormat="1" x14ac:dyDescent="0.25"/>
    <row r="9953" customFormat="1" x14ac:dyDescent="0.25"/>
    <row r="9954" customFormat="1" x14ac:dyDescent="0.25"/>
    <row r="9955" customFormat="1" x14ac:dyDescent="0.25"/>
    <row r="9956" customFormat="1" x14ac:dyDescent="0.25"/>
    <row r="9957" customFormat="1" x14ac:dyDescent="0.25"/>
    <row r="9958" customFormat="1" x14ac:dyDescent="0.25"/>
    <row r="9959" customFormat="1" x14ac:dyDescent="0.25"/>
    <row r="9960" customFormat="1" x14ac:dyDescent="0.25"/>
    <row r="9961" customFormat="1" x14ac:dyDescent="0.25"/>
    <row r="9962" customFormat="1" x14ac:dyDescent="0.25"/>
    <row r="9963" customFormat="1" x14ac:dyDescent="0.25"/>
    <row r="9964" customFormat="1" x14ac:dyDescent="0.25"/>
    <row r="9965" customFormat="1" x14ac:dyDescent="0.25"/>
    <row r="9966" customFormat="1" x14ac:dyDescent="0.25"/>
    <row r="9967" customFormat="1" x14ac:dyDescent="0.25"/>
    <row r="9968" customFormat="1" x14ac:dyDescent="0.25"/>
    <row r="9969" customFormat="1" x14ac:dyDescent="0.25"/>
    <row r="9970" customFormat="1" x14ac:dyDescent="0.25"/>
    <row r="9971" customFormat="1" x14ac:dyDescent="0.25"/>
    <row r="9972" customFormat="1" x14ac:dyDescent="0.25"/>
    <row r="9973" customFormat="1" x14ac:dyDescent="0.25"/>
    <row r="9974" customFormat="1" x14ac:dyDescent="0.25"/>
    <row r="9975" customFormat="1" x14ac:dyDescent="0.25"/>
    <row r="9976" customFormat="1" x14ac:dyDescent="0.25"/>
    <row r="9977" customFormat="1" x14ac:dyDescent="0.25"/>
    <row r="9978" customFormat="1" x14ac:dyDescent="0.25"/>
    <row r="9979" customFormat="1" x14ac:dyDescent="0.25"/>
    <row r="9980" customFormat="1" x14ac:dyDescent="0.25"/>
    <row r="9981" customFormat="1" x14ac:dyDescent="0.25"/>
    <row r="9982" customFormat="1" x14ac:dyDescent="0.25"/>
    <row r="9983" customFormat="1" x14ac:dyDescent="0.25"/>
    <row r="9984" customFormat="1" x14ac:dyDescent="0.25"/>
    <row r="9985" customFormat="1" x14ac:dyDescent="0.25"/>
    <row r="9986" customFormat="1" x14ac:dyDescent="0.25"/>
    <row r="9987" customFormat="1" x14ac:dyDescent="0.25"/>
    <row r="9988" customFormat="1" x14ac:dyDescent="0.25"/>
    <row r="9989" customFormat="1" x14ac:dyDescent="0.25"/>
    <row r="9990" customFormat="1" x14ac:dyDescent="0.25"/>
    <row r="9991" customFormat="1" x14ac:dyDescent="0.25"/>
    <row r="9992" customFormat="1" x14ac:dyDescent="0.25"/>
    <row r="9993" customFormat="1" x14ac:dyDescent="0.25"/>
    <row r="9994" customFormat="1" x14ac:dyDescent="0.25"/>
    <row r="9995" customFormat="1" x14ac:dyDescent="0.25"/>
    <row r="9996" customFormat="1" x14ac:dyDescent="0.25"/>
    <row r="9997" customFormat="1" x14ac:dyDescent="0.25"/>
    <row r="9998" customFormat="1" x14ac:dyDescent="0.25"/>
    <row r="9999" customFormat="1" x14ac:dyDescent="0.25"/>
    <row r="10000" customFormat="1" x14ac:dyDescent="0.25"/>
    <row r="10001" customFormat="1" x14ac:dyDescent="0.25"/>
    <row r="10002" customFormat="1" x14ac:dyDescent="0.25"/>
    <row r="10003" customFormat="1" x14ac:dyDescent="0.25"/>
    <row r="10004" customFormat="1" x14ac:dyDescent="0.25"/>
    <row r="10005" customFormat="1" x14ac:dyDescent="0.25"/>
    <row r="10006" customFormat="1" x14ac:dyDescent="0.25"/>
    <row r="10007" customFormat="1" x14ac:dyDescent="0.25"/>
    <row r="10008" customFormat="1" x14ac:dyDescent="0.25"/>
    <row r="10009" customFormat="1" x14ac:dyDescent="0.25"/>
    <row r="10010" customFormat="1" x14ac:dyDescent="0.25"/>
    <row r="10011" customFormat="1" x14ac:dyDescent="0.25"/>
    <row r="10012" customFormat="1" x14ac:dyDescent="0.25"/>
    <row r="10013" customFormat="1" x14ac:dyDescent="0.25"/>
    <row r="10014" customFormat="1" x14ac:dyDescent="0.25"/>
    <row r="10015" customFormat="1" x14ac:dyDescent="0.25"/>
    <row r="10016" customFormat="1" x14ac:dyDescent="0.25"/>
    <row r="10017" customFormat="1" x14ac:dyDescent="0.25"/>
    <row r="10018" customFormat="1" x14ac:dyDescent="0.25"/>
    <row r="10019" customFormat="1" x14ac:dyDescent="0.25"/>
    <row r="10020" customFormat="1" x14ac:dyDescent="0.25"/>
    <row r="10021" customFormat="1" x14ac:dyDescent="0.25"/>
    <row r="10022" customFormat="1" x14ac:dyDescent="0.25"/>
    <row r="10023" customFormat="1" x14ac:dyDescent="0.25"/>
    <row r="10024" customFormat="1" x14ac:dyDescent="0.25"/>
    <row r="10025" customFormat="1" x14ac:dyDescent="0.25"/>
    <row r="10026" customFormat="1" x14ac:dyDescent="0.25"/>
    <row r="10027" customFormat="1" x14ac:dyDescent="0.25"/>
    <row r="10028" customFormat="1" x14ac:dyDescent="0.25"/>
    <row r="10029" customFormat="1" x14ac:dyDescent="0.25"/>
    <row r="10030" customFormat="1" x14ac:dyDescent="0.25"/>
    <row r="10031" customFormat="1" x14ac:dyDescent="0.25"/>
    <row r="10032" customFormat="1" x14ac:dyDescent="0.25"/>
    <row r="10033" customFormat="1" x14ac:dyDescent="0.25"/>
    <row r="10034" customFormat="1" x14ac:dyDescent="0.25"/>
    <row r="10035" customFormat="1" x14ac:dyDescent="0.25"/>
    <row r="10036" customFormat="1" x14ac:dyDescent="0.25"/>
    <row r="10037" customFormat="1" x14ac:dyDescent="0.25"/>
    <row r="10038" customFormat="1" x14ac:dyDescent="0.25"/>
    <row r="10039" customFormat="1" x14ac:dyDescent="0.25"/>
    <row r="10040" customFormat="1" x14ac:dyDescent="0.25"/>
    <row r="10041" customFormat="1" x14ac:dyDescent="0.25"/>
    <row r="10042" customFormat="1" x14ac:dyDescent="0.25"/>
    <row r="10043" customFormat="1" x14ac:dyDescent="0.25"/>
    <row r="10044" customFormat="1" x14ac:dyDescent="0.25"/>
    <row r="10045" customFormat="1" x14ac:dyDescent="0.25"/>
    <row r="10046" customFormat="1" x14ac:dyDescent="0.25"/>
    <row r="10047" customFormat="1" x14ac:dyDescent="0.25"/>
    <row r="10048" customFormat="1" x14ac:dyDescent="0.25"/>
    <row r="10049" customFormat="1" x14ac:dyDescent="0.25"/>
    <row r="10050" customFormat="1" x14ac:dyDescent="0.25"/>
    <row r="10051" customFormat="1" x14ac:dyDescent="0.25"/>
    <row r="10052" customFormat="1" x14ac:dyDescent="0.25"/>
    <row r="10053" customFormat="1" x14ac:dyDescent="0.25"/>
    <row r="10054" customFormat="1" x14ac:dyDescent="0.25"/>
    <row r="10055" customFormat="1" x14ac:dyDescent="0.25"/>
    <row r="10056" customFormat="1" x14ac:dyDescent="0.25"/>
    <row r="10057" customFormat="1" x14ac:dyDescent="0.25"/>
    <row r="10058" customFormat="1" x14ac:dyDescent="0.25"/>
    <row r="10059" customFormat="1" x14ac:dyDescent="0.25"/>
    <row r="10060" customFormat="1" x14ac:dyDescent="0.25"/>
    <row r="10061" customFormat="1" x14ac:dyDescent="0.25"/>
    <row r="10062" customFormat="1" x14ac:dyDescent="0.25"/>
    <row r="10063" customFormat="1" x14ac:dyDescent="0.25"/>
    <row r="10064" customFormat="1" x14ac:dyDescent="0.25"/>
    <row r="10065" customFormat="1" x14ac:dyDescent="0.25"/>
    <row r="10066" customFormat="1" x14ac:dyDescent="0.25"/>
    <row r="10067" customFormat="1" x14ac:dyDescent="0.25"/>
    <row r="10068" customFormat="1" x14ac:dyDescent="0.25"/>
    <row r="10069" customFormat="1" x14ac:dyDescent="0.25"/>
    <row r="10070" customFormat="1" x14ac:dyDescent="0.25"/>
    <row r="10071" customFormat="1" x14ac:dyDescent="0.25"/>
    <row r="10072" customFormat="1" x14ac:dyDescent="0.25"/>
    <row r="10073" customFormat="1" x14ac:dyDescent="0.25"/>
    <row r="10074" customFormat="1" x14ac:dyDescent="0.25"/>
    <row r="10075" customFormat="1" x14ac:dyDescent="0.25"/>
    <row r="10076" customFormat="1" x14ac:dyDescent="0.25"/>
    <row r="10077" customFormat="1" x14ac:dyDescent="0.25"/>
    <row r="10078" customFormat="1" x14ac:dyDescent="0.25"/>
    <row r="10079" customFormat="1" x14ac:dyDescent="0.25"/>
    <row r="10080" customFormat="1" x14ac:dyDescent="0.25"/>
    <row r="10081" customFormat="1" x14ac:dyDescent="0.25"/>
    <row r="10082" customFormat="1" x14ac:dyDescent="0.25"/>
    <row r="10083" customFormat="1" x14ac:dyDescent="0.25"/>
    <row r="10084" customFormat="1" x14ac:dyDescent="0.25"/>
    <row r="10085" customFormat="1" x14ac:dyDescent="0.25"/>
    <row r="10086" customFormat="1" x14ac:dyDescent="0.25"/>
    <row r="10087" customFormat="1" x14ac:dyDescent="0.25"/>
    <row r="10088" customFormat="1" x14ac:dyDescent="0.25"/>
    <row r="10089" customFormat="1" x14ac:dyDescent="0.25"/>
    <row r="10090" customFormat="1" x14ac:dyDescent="0.25"/>
    <row r="10091" customFormat="1" x14ac:dyDescent="0.25"/>
    <row r="10092" customFormat="1" x14ac:dyDescent="0.25"/>
    <row r="10093" customFormat="1" x14ac:dyDescent="0.25"/>
    <row r="10094" customFormat="1" x14ac:dyDescent="0.25"/>
    <row r="10095" customFormat="1" x14ac:dyDescent="0.25"/>
    <row r="10096" customFormat="1" x14ac:dyDescent="0.25"/>
    <row r="10097" customFormat="1" x14ac:dyDescent="0.25"/>
    <row r="10098" customFormat="1" x14ac:dyDescent="0.25"/>
    <row r="10099" customFormat="1" x14ac:dyDescent="0.25"/>
    <row r="10100" customFormat="1" x14ac:dyDescent="0.25"/>
    <row r="10101" customFormat="1" x14ac:dyDescent="0.25"/>
    <row r="10102" customFormat="1" x14ac:dyDescent="0.25"/>
    <row r="10103" customFormat="1" x14ac:dyDescent="0.25"/>
    <row r="10104" customFormat="1" x14ac:dyDescent="0.25"/>
    <row r="10105" customFormat="1" x14ac:dyDescent="0.25"/>
    <row r="10106" customFormat="1" x14ac:dyDescent="0.25"/>
    <row r="10107" customFormat="1" x14ac:dyDescent="0.25"/>
    <row r="10108" customFormat="1" x14ac:dyDescent="0.25"/>
    <row r="10109" customFormat="1" x14ac:dyDescent="0.25"/>
    <row r="10110" customFormat="1" x14ac:dyDescent="0.25"/>
    <row r="10111" customFormat="1" x14ac:dyDescent="0.25"/>
    <row r="10112" customFormat="1" x14ac:dyDescent="0.25"/>
    <row r="10113" customFormat="1" x14ac:dyDescent="0.25"/>
    <row r="10114" customFormat="1" x14ac:dyDescent="0.25"/>
    <row r="10115" customFormat="1" x14ac:dyDescent="0.25"/>
    <row r="10116" customFormat="1" x14ac:dyDescent="0.25"/>
    <row r="10117" customFormat="1" x14ac:dyDescent="0.25"/>
    <row r="10118" customFormat="1" x14ac:dyDescent="0.25"/>
    <row r="10119" customFormat="1" x14ac:dyDescent="0.25"/>
    <row r="10120" customFormat="1" x14ac:dyDescent="0.25"/>
    <row r="10121" customFormat="1" x14ac:dyDescent="0.25"/>
    <row r="10122" customFormat="1" x14ac:dyDescent="0.25"/>
    <row r="10123" customFormat="1" x14ac:dyDescent="0.25"/>
    <row r="10124" customFormat="1" x14ac:dyDescent="0.25"/>
    <row r="10125" customFormat="1" x14ac:dyDescent="0.25"/>
    <row r="10126" customFormat="1" x14ac:dyDescent="0.25"/>
    <row r="10127" customFormat="1" x14ac:dyDescent="0.25"/>
    <row r="10128" customFormat="1" x14ac:dyDescent="0.25"/>
    <row r="10129" customFormat="1" x14ac:dyDescent="0.25"/>
    <row r="10130" customFormat="1" x14ac:dyDescent="0.25"/>
    <row r="10131" customFormat="1" x14ac:dyDescent="0.25"/>
    <row r="10132" customFormat="1" x14ac:dyDescent="0.25"/>
    <row r="10133" customFormat="1" x14ac:dyDescent="0.25"/>
    <row r="10134" customFormat="1" x14ac:dyDescent="0.25"/>
    <row r="10135" customFormat="1" x14ac:dyDescent="0.25"/>
    <row r="10136" customFormat="1" x14ac:dyDescent="0.25"/>
    <row r="10137" customFormat="1" x14ac:dyDescent="0.25"/>
    <row r="10138" customFormat="1" x14ac:dyDescent="0.25"/>
    <row r="10139" customFormat="1" x14ac:dyDescent="0.25"/>
    <row r="10140" customFormat="1" x14ac:dyDescent="0.25"/>
    <row r="10141" customFormat="1" x14ac:dyDescent="0.25"/>
    <row r="10142" customFormat="1" x14ac:dyDescent="0.25"/>
    <row r="10143" customFormat="1" x14ac:dyDescent="0.25"/>
    <row r="10144" customFormat="1" x14ac:dyDescent="0.25"/>
    <row r="10145" customFormat="1" x14ac:dyDescent="0.25"/>
    <row r="10146" customFormat="1" x14ac:dyDescent="0.25"/>
    <row r="10147" customFormat="1" x14ac:dyDescent="0.25"/>
    <row r="10148" customFormat="1" x14ac:dyDescent="0.25"/>
    <row r="10149" customFormat="1" x14ac:dyDescent="0.25"/>
    <row r="10150" customFormat="1" x14ac:dyDescent="0.25"/>
    <row r="10151" customFormat="1" x14ac:dyDescent="0.25"/>
    <row r="10152" customFormat="1" x14ac:dyDescent="0.25"/>
    <row r="10153" customFormat="1" x14ac:dyDescent="0.25"/>
    <row r="10154" customFormat="1" x14ac:dyDescent="0.25"/>
    <row r="10155" customFormat="1" x14ac:dyDescent="0.25"/>
    <row r="10156" customFormat="1" x14ac:dyDescent="0.25"/>
    <row r="10157" customFormat="1" x14ac:dyDescent="0.25"/>
    <row r="10158" customFormat="1" x14ac:dyDescent="0.25"/>
    <row r="10159" customFormat="1" x14ac:dyDescent="0.25"/>
    <row r="10160" customFormat="1" x14ac:dyDescent="0.25"/>
    <row r="10161" customFormat="1" x14ac:dyDescent="0.25"/>
    <row r="10162" customFormat="1" x14ac:dyDescent="0.25"/>
    <row r="10163" customFormat="1" x14ac:dyDescent="0.25"/>
    <row r="10164" customFormat="1" x14ac:dyDescent="0.25"/>
    <row r="10165" customFormat="1" x14ac:dyDescent="0.25"/>
    <row r="10166" customFormat="1" x14ac:dyDescent="0.25"/>
    <row r="10167" customFormat="1" x14ac:dyDescent="0.25"/>
    <row r="10168" customFormat="1" x14ac:dyDescent="0.25"/>
    <row r="10169" customFormat="1" x14ac:dyDescent="0.25"/>
    <row r="10170" customFormat="1" x14ac:dyDescent="0.25"/>
    <row r="10171" customFormat="1" x14ac:dyDescent="0.25"/>
    <row r="10172" customFormat="1" x14ac:dyDescent="0.25"/>
    <row r="10173" customFormat="1" x14ac:dyDescent="0.25"/>
    <row r="10174" customFormat="1" x14ac:dyDescent="0.25"/>
    <row r="10175" customFormat="1" x14ac:dyDescent="0.25"/>
    <row r="10176" customFormat="1" x14ac:dyDescent="0.25"/>
    <row r="10177" customFormat="1" x14ac:dyDescent="0.25"/>
    <row r="10178" customFormat="1" x14ac:dyDescent="0.25"/>
    <row r="10179" customFormat="1" x14ac:dyDescent="0.25"/>
    <row r="10180" customFormat="1" x14ac:dyDescent="0.25"/>
    <row r="10181" customFormat="1" x14ac:dyDescent="0.25"/>
    <row r="10182" customFormat="1" x14ac:dyDescent="0.25"/>
    <row r="10183" customFormat="1" x14ac:dyDescent="0.25"/>
    <row r="10184" customFormat="1" x14ac:dyDescent="0.25"/>
    <row r="10185" customFormat="1" x14ac:dyDescent="0.25"/>
    <row r="10186" customFormat="1" x14ac:dyDescent="0.25"/>
    <row r="10187" customFormat="1" x14ac:dyDescent="0.25"/>
    <row r="10188" customFormat="1" x14ac:dyDescent="0.25"/>
    <row r="10189" customFormat="1" x14ac:dyDescent="0.25"/>
    <row r="10190" customFormat="1" x14ac:dyDescent="0.25"/>
    <row r="10191" customFormat="1" x14ac:dyDescent="0.25"/>
    <row r="10192" customFormat="1" x14ac:dyDescent="0.25"/>
    <row r="10193" customFormat="1" x14ac:dyDescent="0.25"/>
    <row r="10194" customFormat="1" x14ac:dyDescent="0.25"/>
    <row r="10195" customFormat="1" x14ac:dyDescent="0.25"/>
    <row r="10196" customFormat="1" x14ac:dyDescent="0.25"/>
    <row r="10197" customFormat="1" x14ac:dyDescent="0.25"/>
    <row r="10198" customFormat="1" x14ac:dyDescent="0.25"/>
    <row r="10199" customFormat="1" x14ac:dyDescent="0.25"/>
    <row r="10200" customFormat="1" x14ac:dyDescent="0.25"/>
    <row r="10201" customFormat="1" x14ac:dyDescent="0.25"/>
    <row r="10202" customFormat="1" x14ac:dyDescent="0.25"/>
    <row r="10203" customFormat="1" x14ac:dyDescent="0.25"/>
    <row r="10204" customFormat="1" x14ac:dyDescent="0.25"/>
    <row r="10205" customFormat="1" x14ac:dyDescent="0.25"/>
    <row r="10206" customFormat="1" x14ac:dyDescent="0.25"/>
    <row r="10207" customFormat="1" x14ac:dyDescent="0.25"/>
    <row r="10208" customFormat="1" x14ac:dyDescent="0.25"/>
    <row r="10209" customFormat="1" x14ac:dyDescent="0.25"/>
    <row r="10210" customFormat="1" x14ac:dyDescent="0.25"/>
    <row r="10211" customFormat="1" x14ac:dyDescent="0.25"/>
    <row r="10212" customFormat="1" x14ac:dyDescent="0.25"/>
    <row r="10213" customFormat="1" x14ac:dyDescent="0.25"/>
    <row r="10214" customFormat="1" x14ac:dyDescent="0.25"/>
    <row r="10215" customFormat="1" x14ac:dyDescent="0.25"/>
    <row r="10216" customFormat="1" x14ac:dyDescent="0.25"/>
    <row r="10217" customFormat="1" x14ac:dyDescent="0.25"/>
    <row r="10218" customFormat="1" x14ac:dyDescent="0.25"/>
    <row r="10219" customFormat="1" x14ac:dyDescent="0.25"/>
    <row r="10220" customFormat="1" x14ac:dyDescent="0.25"/>
    <row r="10221" customFormat="1" x14ac:dyDescent="0.25"/>
    <row r="10222" customFormat="1" x14ac:dyDescent="0.25"/>
    <row r="10223" customFormat="1" x14ac:dyDescent="0.25"/>
    <row r="10224" customFormat="1" x14ac:dyDescent="0.25"/>
    <row r="10225" customFormat="1" x14ac:dyDescent="0.25"/>
    <row r="10226" customFormat="1" x14ac:dyDescent="0.25"/>
    <row r="10227" customFormat="1" x14ac:dyDescent="0.25"/>
    <row r="10228" customFormat="1" x14ac:dyDescent="0.25"/>
    <row r="10229" customFormat="1" x14ac:dyDescent="0.25"/>
    <row r="10230" customFormat="1" x14ac:dyDescent="0.25"/>
    <row r="10231" customFormat="1" x14ac:dyDescent="0.25"/>
    <row r="10232" customFormat="1" x14ac:dyDescent="0.25"/>
    <row r="10233" customFormat="1" x14ac:dyDescent="0.25"/>
    <row r="10234" customFormat="1" x14ac:dyDescent="0.25"/>
    <row r="10235" customFormat="1" x14ac:dyDescent="0.25"/>
    <row r="10236" customFormat="1" x14ac:dyDescent="0.25"/>
    <row r="10237" customFormat="1" x14ac:dyDescent="0.25"/>
    <row r="10238" customFormat="1" x14ac:dyDescent="0.25"/>
    <row r="10239" customFormat="1" x14ac:dyDescent="0.25"/>
    <row r="10240" customFormat="1" x14ac:dyDescent="0.25"/>
    <row r="10241" customFormat="1" x14ac:dyDescent="0.25"/>
    <row r="10242" customFormat="1" x14ac:dyDescent="0.25"/>
    <row r="10243" customFormat="1" x14ac:dyDescent="0.25"/>
    <row r="10244" customFormat="1" x14ac:dyDescent="0.25"/>
    <row r="10245" customFormat="1" x14ac:dyDescent="0.25"/>
    <row r="10246" customFormat="1" x14ac:dyDescent="0.25"/>
    <row r="10247" customFormat="1" x14ac:dyDescent="0.25"/>
    <row r="10248" customFormat="1" x14ac:dyDescent="0.25"/>
    <row r="10249" customFormat="1" x14ac:dyDescent="0.25"/>
    <row r="10250" customFormat="1" x14ac:dyDescent="0.25"/>
    <row r="10251" customFormat="1" x14ac:dyDescent="0.25"/>
    <row r="10252" customFormat="1" x14ac:dyDescent="0.25"/>
    <row r="10253" customFormat="1" x14ac:dyDescent="0.25"/>
    <row r="10254" customFormat="1" x14ac:dyDescent="0.25"/>
    <row r="10255" customFormat="1" x14ac:dyDescent="0.25"/>
    <row r="10256" customFormat="1" x14ac:dyDescent="0.25"/>
    <row r="10257" customFormat="1" x14ac:dyDescent="0.25"/>
    <row r="10258" customFormat="1" x14ac:dyDescent="0.25"/>
    <row r="10259" customFormat="1" x14ac:dyDescent="0.25"/>
    <row r="10260" customFormat="1" x14ac:dyDescent="0.25"/>
    <row r="10261" customFormat="1" x14ac:dyDescent="0.25"/>
    <row r="10262" customFormat="1" x14ac:dyDescent="0.25"/>
    <row r="10263" customFormat="1" x14ac:dyDescent="0.25"/>
    <row r="10264" customFormat="1" x14ac:dyDescent="0.25"/>
    <row r="10265" customFormat="1" x14ac:dyDescent="0.25"/>
    <row r="10266" customFormat="1" x14ac:dyDescent="0.25"/>
    <row r="10267" customFormat="1" x14ac:dyDescent="0.25"/>
    <row r="10268" customFormat="1" x14ac:dyDescent="0.25"/>
    <row r="10269" customFormat="1" x14ac:dyDescent="0.25"/>
    <row r="10270" customFormat="1" x14ac:dyDescent="0.25"/>
    <row r="10271" customFormat="1" x14ac:dyDescent="0.25"/>
    <row r="10272" customFormat="1" x14ac:dyDescent="0.25"/>
    <row r="10273" customFormat="1" x14ac:dyDescent="0.25"/>
    <row r="10274" customFormat="1" x14ac:dyDescent="0.25"/>
    <row r="10275" customFormat="1" x14ac:dyDescent="0.25"/>
    <row r="10276" customFormat="1" x14ac:dyDescent="0.25"/>
    <row r="10277" customFormat="1" x14ac:dyDescent="0.25"/>
    <row r="10278" customFormat="1" x14ac:dyDescent="0.25"/>
    <row r="10279" customFormat="1" x14ac:dyDescent="0.25"/>
    <row r="10280" customFormat="1" x14ac:dyDescent="0.25"/>
    <row r="10281" customFormat="1" x14ac:dyDescent="0.25"/>
    <row r="10282" customFormat="1" x14ac:dyDescent="0.25"/>
    <row r="10283" customFormat="1" x14ac:dyDescent="0.25"/>
    <row r="10284" customFormat="1" x14ac:dyDescent="0.25"/>
    <row r="10285" customFormat="1" x14ac:dyDescent="0.25"/>
    <row r="10286" customFormat="1" x14ac:dyDescent="0.25"/>
    <row r="10287" customFormat="1" x14ac:dyDescent="0.25"/>
    <row r="10288" customFormat="1" x14ac:dyDescent="0.25"/>
    <row r="10289" customFormat="1" x14ac:dyDescent="0.25"/>
    <row r="10290" customFormat="1" x14ac:dyDescent="0.25"/>
    <row r="10291" customFormat="1" x14ac:dyDescent="0.25"/>
    <row r="10292" customFormat="1" x14ac:dyDescent="0.25"/>
    <row r="10293" customFormat="1" x14ac:dyDescent="0.25"/>
    <row r="10294" customFormat="1" x14ac:dyDescent="0.25"/>
    <row r="10295" customFormat="1" x14ac:dyDescent="0.25"/>
    <row r="10296" customFormat="1" x14ac:dyDescent="0.25"/>
    <row r="10297" customFormat="1" x14ac:dyDescent="0.25"/>
    <row r="10298" customFormat="1" x14ac:dyDescent="0.25"/>
    <row r="10299" customFormat="1" x14ac:dyDescent="0.25"/>
    <row r="10300" customFormat="1" x14ac:dyDescent="0.25"/>
    <row r="10301" customFormat="1" x14ac:dyDescent="0.25"/>
    <row r="10302" customFormat="1" x14ac:dyDescent="0.25"/>
    <row r="10303" customFormat="1" x14ac:dyDescent="0.25"/>
    <row r="10304" customFormat="1" x14ac:dyDescent="0.25"/>
    <row r="10305" customFormat="1" x14ac:dyDescent="0.25"/>
    <row r="10306" customFormat="1" x14ac:dyDescent="0.25"/>
    <row r="10307" customFormat="1" x14ac:dyDescent="0.25"/>
    <row r="10308" customFormat="1" x14ac:dyDescent="0.25"/>
    <row r="10309" customFormat="1" x14ac:dyDescent="0.25"/>
    <row r="10310" customFormat="1" x14ac:dyDescent="0.25"/>
    <row r="10311" customFormat="1" x14ac:dyDescent="0.25"/>
    <row r="10312" customFormat="1" x14ac:dyDescent="0.25"/>
    <row r="10313" customFormat="1" x14ac:dyDescent="0.25"/>
    <row r="10314" customFormat="1" x14ac:dyDescent="0.25"/>
    <row r="10315" customFormat="1" x14ac:dyDescent="0.25"/>
    <row r="10316" customFormat="1" x14ac:dyDescent="0.25"/>
    <row r="10317" customFormat="1" x14ac:dyDescent="0.25"/>
    <row r="10318" customFormat="1" x14ac:dyDescent="0.25"/>
    <row r="10319" customFormat="1" x14ac:dyDescent="0.25"/>
    <row r="10320" customFormat="1" x14ac:dyDescent="0.25"/>
    <row r="10321" customFormat="1" x14ac:dyDescent="0.25"/>
    <row r="10322" customFormat="1" x14ac:dyDescent="0.25"/>
    <row r="10323" customFormat="1" x14ac:dyDescent="0.25"/>
    <row r="10324" customFormat="1" x14ac:dyDescent="0.25"/>
    <row r="10325" customFormat="1" x14ac:dyDescent="0.25"/>
    <row r="10326" customFormat="1" x14ac:dyDescent="0.25"/>
    <row r="10327" customFormat="1" x14ac:dyDescent="0.25"/>
    <row r="10328" customFormat="1" x14ac:dyDescent="0.25"/>
    <row r="10329" customFormat="1" x14ac:dyDescent="0.25"/>
    <row r="10330" customFormat="1" x14ac:dyDescent="0.25"/>
    <row r="10331" customFormat="1" x14ac:dyDescent="0.25"/>
    <row r="10332" customFormat="1" x14ac:dyDescent="0.25"/>
    <row r="10333" customFormat="1" x14ac:dyDescent="0.25"/>
    <row r="10334" customFormat="1" x14ac:dyDescent="0.25"/>
    <row r="10335" customFormat="1" x14ac:dyDescent="0.25"/>
    <row r="10336" customFormat="1" x14ac:dyDescent="0.25"/>
    <row r="10337" customFormat="1" x14ac:dyDescent="0.25"/>
    <row r="10338" customFormat="1" x14ac:dyDescent="0.25"/>
    <row r="10339" customFormat="1" x14ac:dyDescent="0.25"/>
    <row r="10340" customFormat="1" x14ac:dyDescent="0.25"/>
    <row r="10341" customFormat="1" x14ac:dyDescent="0.25"/>
    <row r="10342" customFormat="1" x14ac:dyDescent="0.25"/>
    <row r="10343" customFormat="1" x14ac:dyDescent="0.25"/>
    <row r="10344" customFormat="1" x14ac:dyDescent="0.25"/>
    <row r="10345" customFormat="1" x14ac:dyDescent="0.25"/>
    <row r="10346" customFormat="1" x14ac:dyDescent="0.25"/>
    <row r="10347" customFormat="1" x14ac:dyDescent="0.25"/>
    <row r="10348" customFormat="1" x14ac:dyDescent="0.25"/>
    <row r="10349" customFormat="1" x14ac:dyDescent="0.25"/>
    <row r="10350" customFormat="1" x14ac:dyDescent="0.25"/>
    <row r="10351" customFormat="1" x14ac:dyDescent="0.25"/>
    <row r="10352" customFormat="1" x14ac:dyDescent="0.25"/>
    <row r="10353" customFormat="1" x14ac:dyDescent="0.25"/>
    <row r="10354" customFormat="1" x14ac:dyDescent="0.25"/>
    <row r="10355" customFormat="1" x14ac:dyDescent="0.25"/>
    <row r="10356" customFormat="1" x14ac:dyDescent="0.25"/>
    <row r="10357" customFormat="1" x14ac:dyDescent="0.25"/>
    <row r="10358" customFormat="1" x14ac:dyDescent="0.25"/>
    <row r="10359" customFormat="1" x14ac:dyDescent="0.25"/>
    <row r="10360" customFormat="1" x14ac:dyDescent="0.25"/>
    <row r="10361" customFormat="1" x14ac:dyDescent="0.25"/>
    <row r="10362" customFormat="1" x14ac:dyDescent="0.25"/>
    <row r="10363" customFormat="1" x14ac:dyDescent="0.25"/>
    <row r="10364" customFormat="1" x14ac:dyDescent="0.25"/>
    <row r="10365" customFormat="1" x14ac:dyDescent="0.25"/>
    <row r="10366" customFormat="1" x14ac:dyDescent="0.25"/>
    <row r="10367" customFormat="1" x14ac:dyDescent="0.25"/>
    <row r="10368" customFormat="1" x14ac:dyDescent="0.25"/>
    <row r="10369" customFormat="1" x14ac:dyDescent="0.25"/>
    <row r="10370" customFormat="1" x14ac:dyDescent="0.25"/>
    <row r="10371" customFormat="1" x14ac:dyDescent="0.25"/>
    <row r="10372" customFormat="1" x14ac:dyDescent="0.25"/>
    <row r="10373" customFormat="1" x14ac:dyDescent="0.25"/>
    <row r="10374" customFormat="1" x14ac:dyDescent="0.25"/>
    <row r="10375" customFormat="1" x14ac:dyDescent="0.25"/>
    <row r="10376" customFormat="1" x14ac:dyDescent="0.25"/>
    <row r="10377" customFormat="1" x14ac:dyDescent="0.25"/>
    <row r="10378" customFormat="1" x14ac:dyDescent="0.25"/>
    <row r="10379" customFormat="1" x14ac:dyDescent="0.25"/>
    <row r="10380" customFormat="1" x14ac:dyDescent="0.25"/>
    <row r="10381" customFormat="1" x14ac:dyDescent="0.25"/>
    <row r="10382" customFormat="1" x14ac:dyDescent="0.25"/>
    <row r="10383" customFormat="1" x14ac:dyDescent="0.25"/>
    <row r="10384" customFormat="1" x14ac:dyDescent="0.25"/>
    <row r="10385" customFormat="1" x14ac:dyDescent="0.25"/>
    <row r="10386" customFormat="1" x14ac:dyDescent="0.25"/>
    <row r="10387" customFormat="1" x14ac:dyDescent="0.25"/>
    <row r="10388" customFormat="1" x14ac:dyDescent="0.25"/>
    <row r="10389" customFormat="1" x14ac:dyDescent="0.25"/>
    <row r="10390" customFormat="1" x14ac:dyDescent="0.25"/>
    <row r="10391" customFormat="1" x14ac:dyDescent="0.25"/>
    <row r="10392" customFormat="1" x14ac:dyDescent="0.25"/>
    <row r="10393" customFormat="1" x14ac:dyDescent="0.25"/>
    <row r="10394" customFormat="1" x14ac:dyDescent="0.25"/>
    <row r="10395" customFormat="1" x14ac:dyDescent="0.25"/>
    <row r="10396" customFormat="1" x14ac:dyDescent="0.25"/>
    <row r="10397" customFormat="1" x14ac:dyDescent="0.25"/>
    <row r="10398" customFormat="1" x14ac:dyDescent="0.25"/>
    <row r="10399" customFormat="1" x14ac:dyDescent="0.25"/>
    <row r="10400" customFormat="1" x14ac:dyDescent="0.25"/>
    <row r="10401" customFormat="1" x14ac:dyDescent="0.25"/>
    <row r="10402" customFormat="1" x14ac:dyDescent="0.25"/>
    <row r="10403" customFormat="1" x14ac:dyDescent="0.25"/>
    <row r="10404" customFormat="1" x14ac:dyDescent="0.25"/>
    <row r="10405" customFormat="1" x14ac:dyDescent="0.25"/>
    <row r="10406" customFormat="1" x14ac:dyDescent="0.25"/>
    <row r="10407" customFormat="1" x14ac:dyDescent="0.25"/>
    <row r="10408" customFormat="1" x14ac:dyDescent="0.25"/>
    <row r="10409" customFormat="1" x14ac:dyDescent="0.25"/>
    <row r="10410" customFormat="1" x14ac:dyDescent="0.25"/>
    <row r="10411" customFormat="1" x14ac:dyDescent="0.25"/>
    <row r="10412" customFormat="1" x14ac:dyDescent="0.25"/>
    <row r="10413" customFormat="1" x14ac:dyDescent="0.25"/>
    <row r="10414" customFormat="1" x14ac:dyDescent="0.25"/>
    <row r="10415" customFormat="1" x14ac:dyDescent="0.25"/>
    <row r="10416" customFormat="1" x14ac:dyDescent="0.25"/>
    <row r="10417" customFormat="1" x14ac:dyDescent="0.25"/>
    <row r="10418" customFormat="1" x14ac:dyDescent="0.25"/>
    <row r="10419" customFormat="1" x14ac:dyDescent="0.25"/>
    <row r="10420" customFormat="1" x14ac:dyDescent="0.25"/>
    <row r="10421" customFormat="1" x14ac:dyDescent="0.25"/>
    <row r="10422" customFormat="1" x14ac:dyDescent="0.25"/>
    <row r="10423" customFormat="1" x14ac:dyDescent="0.25"/>
    <row r="10424" customFormat="1" x14ac:dyDescent="0.25"/>
    <row r="10425" customFormat="1" x14ac:dyDescent="0.25"/>
    <row r="10426" customFormat="1" x14ac:dyDescent="0.25"/>
    <row r="10427" customFormat="1" x14ac:dyDescent="0.25"/>
    <row r="10428" customFormat="1" x14ac:dyDescent="0.25"/>
    <row r="10429" customFormat="1" x14ac:dyDescent="0.25"/>
    <row r="10430" customFormat="1" x14ac:dyDescent="0.25"/>
    <row r="10431" customFormat="1" x14ac:dyDescent="0.25"/>
    <row r="10432" customFormat="1" x14ac:dyDescent="0.25"/>
    <row r="10433" customFormat="1" x14ac:dyDescent="0.25"/>
    <row r="10434" customFormat="1" x14ac:dyDescent="0.25"/>
    <row r="10435" customFormat="1" x14ac:dyDescent="0.25"/>
    <row r="10436" customFormat="1" x14ac:dyDescent="0.25"/>
    <row r="10437" customFormat="1" x14ac:dyDescent="0.25"/>
    <row r="10438" customFormat="1" x14ac:dyDescent="0.25"/>
    <row r="10439" customFormat="1" x14ac:dyDescent="0.25"/>
    <row r="10440" customFormat="1" x14ac:dyDescent="0.25"/>
    <row r="10441" customFormat="1" x14ac:dyDescent="0.25"/>
    <row r="10442" customFormat="1" x14ac:dyDescent="0.25"/>
    <row r="10443" customFormat="1" x14ac:dyDescent="0.25"/>
    <row r="10444" customFormat="1" x14ac:dyDescent="0.25"/>
    <row r="10445" customFormat="1" x14ac:dyDescent="0.25"/>
    <row r="10446" customFormat="1" x14ac:dyDescent="0.25"/>
    <row r="10447" customFormat="1" x14ac:dyDescent="0.25"/>
    <row r="10448" customFormat="1" x14ac:dyDescent="0.25"/>
    <row r="10449" customFormat="1" x14ac:dyDescent="0.25"/>
    <row r="10450" customFormat="1" x14ac:dyDescent="0.25"/>
    <row r="10451" customFormat="1" x14ac:dyDescent="0.25"/>
    <row r="10452" customFormat="1" x14ac:dyDescent="0.25"/>
    <row r="10453" customFormat="1" x14ac:dyDescent="0.25"/>
    <row r="10454" customFormat="1" x14ac:dyDescent="0.25"/>
    <row r="10455" customFormat="1" x14ac:dyDescent="0.25"/>
    <row r="10456" customFormat="1" x14ac:dyDescent="0.25"/>
    <row r="10457" customFormat="1" x14ac:dyDescent="0.25"/>
    <row r="10458" customFormat="1" x14ac:dyDescent="0.25"/>
    <row r="10459" customFormat="1" x14ac:dyDescent="0.25"/>
    <row r="10460" customFormat="1" x14ac:dyDescent="0.25"/>
    <row r="10461" customFormat="1" x14ac:dyDescent="0.25"/>
    <row r="10462" customFormat="1" x14ac:dyDescent="0.25"/>
    <row r="10463" customFormat="1" x14ac:dyDescent="0.25"/>
    <row r="10464" customFormat="1" x14ac:dyDescent="0.25"/>
    <row r="10465" customFormat="1" x14ac:dyDescent="0.25"/>
    <row r="10466" customFormat="1" x14ac:dyDescent="0.25"/>
    <row r="10467" customFormat="1" x14ac:dyDescent="0.25"/>
    <row r="10468" customFormat="1" x14ac:dyDescent="0.25"/>
    <row r="10469" customFormat="1" x14ac:dyDescent="0.25"/>
    <row r="10470" customFormat="1" x14ac:dyDescent="0.25"/>
    <row r="10471" customFormat="1" x14ac:dyDescent="0.25"/>
    <row r="10472" customFormat="1" x14ac:dyDescent="0.25"/>
    <row r="10473" customFormat="1" x14ac:dyDescent="0.25"/>
    <row r="10474" customFormat="1" x14ac:dyDescent="0.25"/>
    <row r="10475" customFormat="1" x14ac:dyDescent="0.25"/>
    <row r="10476" customFormat="1" x14ac:dyDescent="0.25"/>
    <row r="10477" customFormat="1" x14ac:dyDescent="0.25"/>
    <row r="10478" customFormat="1" x14ac:dyDescent="0.25"/>
    <row r="10479" customFormat="1" x14ac:dyDescent="0.25"/>
    <row r="10480" customFormat="1" x14ac:dyDescent="0.25"/>
    <row r="10481" customFormat="1" x14ac:dyDescent="0.25"/>
    <row r="10482" customFormat="1" x14ac:dyDescent="0.25"/>
    <row r="10483" customFormat="1" x14ac:dyDescent="0.25"/>
    <row r="10484" customFormat="1" x14ac:dyDescent="0.25"/>
    <row r="10485" customFormat="1" x14ac:dyDescent="0.25"/>
    <row r="10486" customFormat="1" x14ac:dyDescent="0.25"/>
    <row r="10487" customFormat="1" x14ac:dyDescent="0.25"/>
    <row r="10488" customFormat="1" x14ac:dyDescent="0.25"/>
    <row r="10489" customFormat="1" x14ac:dyDescent="0.25"/>
    <row r="10490" customFormat="1" x14ac:dyDescent="0.25"/>
    <row r="10491" customFormat="1" x14ac:dyDescent="0.25"/>
    <row r="10492" customFormat="1" x14ac:dyDescent="0.25"/>
    <row r="10493" customFormat="1" x14ac:dyDescent="0.25"/>
    <row r="10494" customFormat="1" x14ac:dyDescent="0.25"/>
    <row r="10495" customFormat="1" x14ac:dyDescent="0.25"/>
    <row r="10496" customFormat="1" x14ac:dyDescent="0.25"/>
    <row r="10497" customFormat="1" x14ac:dyDescent="0.25"/>
    <row r="10498" customFormat="1" x14ac:dyDescent="0.25"/>
    <row r="10499" customFormat="1" x14ac:dyDescent="0.25"/>
    <row r="10500" customFormat="1" x14ac:dyDescent="0.25"/>
    <row r="10501" customFormat="1" x14ac:dyDescent="0.25"/>
    <row r="10502" customFormat="1" x14ac:dyDescent="0.25"/>
    <row r="10503" customFormat="1" x14ac:dyDescent="0.25"/>
    <row r="10504" customFormat="1" x14ac:dyDescent="0.25"/>
    <row r="10505" customFormat="1" x14ac:dyDescent="0.25"/>
    <row r="10506" customFormat="1" x14ac:dyDescent="0.25"/>
    <row r="10507" customFormat="1" x14ac:dyDescent="0.25"/>
    <row r="10508" customFormat="1" x14ac:dyDescent="0.25"/>
    <row r="10509" customFormat="1" x14ac:dyDescent="0.25"/>
    <row r="10510" customFormat="1" x14ac:dyDescent="0.25"/>
    <row r="10511" customFormat="1" x14ac:dyDescent="0.25"/>
    <row r="10512" customFormat="1" x14ac:dyDescent="0.25"/>
    <row r="10513" customFormat="1" x14ac:dyDescent="0.25"/>
    <row r="10514" customFormat="1" x14ac:dyDescent="0.25"/>
    <row r="10515" customFormat="1" x14ac:dyDescent="0.25"/>
    <row r="10516" customFormat="1" x14ac:dyDescent="0.25"/>
    <row r="10517" customFormat="1" x14ac:dyDescent="0.25"/>
    <row r="10518" customFormat="1" x14ac:dyDescent="0.25"/>
    <row r="10519" customFormat="1" x14ac:dyDescent="0.25"/>
    <row r="10520" customFormat="1" x14ac:dyDescent="0.25"/>
    <row r="10521" customFormat="1" x14ac:dyDescent="0.25"/>
    <row r="10522" customFormat="1" x14ac:dyDescent="0.25"/>
    <row r="10523" customFormat="1" x14ac:dyDescent="0.25"/>
    <row r="10524" customFormat="1" x14ac:dyDescent="0.25"/>
    <row r="10525" customFormat="1" x14ac:dyDescent="0.25"/>
    <row r="10526" customFormat="1" x14ac:dyDescent="0.25"/>
    <row r="10527" customFormat="1" x14ac:dyDescent="0.25"/>
    <row r="10528" customFormat="1" x14ac:dyDescent="0.25"/>
    <row r="10529" customFormat="1" x14ac:dyDescent="0.25"/>
    <row r="10530" customFormat="1" x14ac:dyDescent="0.25"/>
    <row r="10531" customFormat="1" x14ac:dyDescent="0.25"/>
    <row r="10532" customFormat="1" x14ac:dyDescent="0.25"/>
    <row r="10533" customFormat="1" x14ac:dyDescent="0.25"/>
    <row r="10534" customFormat="1" x14ac:dyDescent="0.25"/>
    <row r="10535" customFormat="1" x14ac:dyDescent="0.25"/>
    <row r="10536" customFormat="1" x14ac:dyDescent="0.25"/>
    <row r="10537" customFormat="1" x14ac:dyDescent="0.25"/>
    <row r="10538" customFormat="1" x14ac:dyDescent="0.25"/>
    <row r="10539" customFormat="1" x14ac:dyDescent="0.25"/>
    <row r="10540" customFormat="1" x14ac:dyDescent="0.25"/>
    <row r="10541" customFormat="1" x14ac:dyDescent="0.25"/>
    <row r="10542" customFormat="1" x14ac:dyDescent="0.25"/>
    <row r="10543" customFormat="1" x14ac:dyDescent="0.25"/>
    <row r="10544" customFormat="1" x14ac:dyDescent="0.25"/>
    <row r="10545" customFormat="1" x14ac:dyDescent="0.25"/>
    <row r="10546" customFormat="1" x14ac:dyDescent="0.25"/>
    <row r="10547" customFormat="1" x14ac:dyDescent="0.25"/>
    <row r="10548" customFormat="1" x14ac:dyDescent="0.25"/>
    <row r="10549" customFormat="1" x14ac:dyDescent="0.25"/>
    <row r="10550" customFormat="1" x14ac:dyDescent="0.25"/>
    <row r="10551" customFormat="1" x14ac:dyDescent="0.25"/>
    <row r="10552" customFormat="1" x14ac:dyDescent="0.25"/>
    <row r="10553" customFormat="1" x14ac:dyDescent="0.25"/>
    <row r="10554" customFormat="1" x14ac:dyDescent="0.25"/>
    <row r="10555" customFormat="1" x14ac:dyDescent="0.25"/>
    <row r="10556" customFormat="1" x14ac:dyDescent="0.25"/>
    <row r="10557" customFormat="1" x14ac:dyDescent="0.25"/>
    <row r="10558" customFormat="1" x14ac:dyDescent="0.25"/>
    <row r="10559" customFormat="1" x14ac:dyDescent="0.25"/>
    <row r="10560" customFormat="1" x14ac:dyDescent="0.25"/>
    <row r="10561" customFormat="1" x14ac:dyDescent="0.25"/>
    <row r="10562" customFormat="1" x14ac:dyDescent="0.25"/>
    <row r="10563" customFormat="1" x14ac:dyDescent="0.25"/>
    <row r="10564" customFormat="1" x14ac:dyDescent="0.25"/>
    <row r="10565" customFormat="1" x14ac:dyDescent="0.25"/>
    <row r="10566" customFormat="1" x14ac:dyDescent="0.25"/>
    <row r="10567" customFormat="1" x14ac:dyDescent="0.25"/>
    <row r="10568" customFormat="1" x14ac:dyDescent="0.25"/>
    <row r="10569" customFormat="1" x14ac:dyDescent="0.25"/>
    <row r="10570" customFormat="1" x14ac:dyDescent="0.25"/>
    <row r="10571" customFormat="1" x14ac:dyDescent="0.25"/>
    <row r="10572" customFormat="1" x14ac:dyDescent="0.25"/>
    <row r="10573" customFormat="1" x14ac:dyDescent="0.25"/>
    <row r="10574" customFormat="1" x14ac:dyDescent="0.25"/>
    <row r="10575" customFormat="1" x14ac:dyDescent="0.25"/>
    <row r="10576" customFormat="1" x14ac:dyDescent="0.25"/>
    <row r="10577" customFormat="1" x14ac:dyDescent="0.25"/>
    <row r="10578" customFormat="1" x14ac:dyDescent="0.25"/>
    <row r="10579" customFormat="1" x14ac:dyDescent="0.25"/>
    <row r="10580" customFormat="1" x14ac:dyDescent="0.25"/>
    <row r="10581" customFormat="1" x14ac:dyDescent="0.25"/>
    <row r="10582" customFormat="1" x14ac:dyDescent="0.25"/>
    <row r="10583" customFormat="1" x14ac:dyDescent="0.25"/>
    <row r="10584" customFormat="1" x14ac:dyDescent="0.25"/>
    <row r="10585" customFormat="1" x14ac:dyDescent="0.25"/>
    <row r="10586" customFormat="1" x14ac:dyDescent="0.25"/>
    <row r="10587" customFormat="1" x14ac:dyDescent="0.25"/>
    <row r="10588" customFormat="1" x14ac:dyDescent="0.25"/>
    <row r="10589" customFormat="1" x14ac:dyDescent="0.25"/>
    <row r="10590" customFormat="1" x14ac:dyDescent="0.25"/>
    <row r="10591" customFormat="1" x14ac:dyDescent="0.25"/>
    <row r="10592" customFormat="1" x14ac:dyDescent="0.25"/>
    <row r="10593" customFormat="1" x14ac:dyDescent="0.25"/>
    <row r="10594" customFormat="1" x14ac:dyDescent="0.25"/>
    <row r="10595" customFormat="1" x14ac:dyDescent="0.25"/>
    <row r="10596" customFormat="1" x14ac:dyDescent="0.25"/>
    <row r="10597" customFormat="1" x14ac:dyDescent="0.25"/>
    <row r="10598" customFormat="1" x14ac:dyDescent="0.25"/>
    <row r="10599" customFormat="1" x14ac:dyDescent="0.25"/>
    <row r="10600" customFormat="1" x14ac:dyDescent="0.25"/>
    <row r="10601" customFormat="1" x14ac:dyDescent="0.25"/>
    <row r="10602" customFormat="1" x14ac:dyDescent="0.25"/>
    <row r="10603" customFormat="1" x14ac:dyDescent="0.25"/>
    <row r="10604" customFormat="1" x14ac:dyDescent="0.25"/>
    <row r="10605" customFormat="1" x14ac:dyDescent="0.25"/>
    <row r="10606" customFormat="1" x14ac:dyDescent="0.25"/>
    <row r="10607" customFormat="1" x14ac:dyDescent="0.25"/>
    <row r="10608" customFormat="1" x14ac:dyDescent="0.25"/>
    <row r="10609" customFormat="1" x14ac:dyDescent="0.25"/>
    <row r="10610" customFormat="1" x14ac:dyDescent="0.25"/>
    <row r="10611" customFormat="1" x14ac:dyDescent="0.25"/>
    <row r="10612" customFormat="1" x14ac:dyDescent="0.25"/>
    <row r="10613" customFormat="1" x14ac:dyDescent="0.25"/>
    <row r="10614" customFormat="1" x14ac:dyDescent="0.25"/>
    <row r="10615" customFormat="1" x14ac:dyDescent="0.25"/>
    <row r="10616" customFormat="1" x14ac:dyDescent="0.25"/>
    <row r="10617" customFormat="1" x14ac:dyDescent="0.25"/>
    <row r="10618" customFormat="1" x14ac:dyDescent="0.25"/>
    <row r="10619" customFormat="1" x14ac:dyDescent="0.25"/>
    <row r="10620" customFormat="1" x14ac:dyDescent="0.25"/>
    <row r="10621" customFormat="1" x14ac:dyDescent="0.25"/>
    <row r="10622" customFormat="1" x14ac:dyDescent="0.25"/>
    <row r="10623" customFormat="1" x14ac:dyDescent="0.25"/>
    <row r="10624" customFormat="1" x14ac:dyDescent="0.25"/>
    <row r="10625" customFormat="1" x14ac:dyDescent="0.25"/>
    <row r="10626" customFormat="1" x14ac:dyDescent="0.25"/>
    <row r="10627" customFormat="1" x14ac:dyDescent="0.25"/>
    <row r="10628" customFormat="1" x14ac:dyDescent="0.25"/>
    <row r="10629" customFormat="1" x14ac:dyDescent="0.25"/>
    <row r="10630" customFormat="1" x14ac:dyDescent="0.25"/>
    <row r="10631" customFormat="1" x14ac:dyDescent="0.25"/>
    <row r="10632" customFormat="1" x14ac:dyDescent="0.25"/>
    <row r="10633" customFormat="1" x14ac:dyDescent="0.25"/>
    <row r="10634" customFormat="1" x14ac:dyDescent="0.25"/>
    <row r="10635" customFormat="1" x14ac:dyDescent="0.25"/>
    <row r="10636" customFormat="1" x14ac:dyDescent="0.25"/>
    <row r="10637" customFormat="1" x14ac:dyDescent="0.25"/>
    <row r="10638" customFormat="1" x14ac:dyDescent="0.25"/>
    <row r="10639" customFormat="1" x14ac:dyDescent="0.25"/>
    <row r="10640" customFormat="1" x14ac:dyDescent="0.25"/>
    <row r="10641" customFormat="1" x14ac:dyDescent="0.25"/>
    <row r="10642" customFormat="1" x14ac:dyDescent="0.25"/>
    <row r="10643" customFormat="1" x14ac:dyDescent="0.25"/>
    <row r="10644" customFormat="1" x14ac:dyDescent="0.25"/>
    <row r="10645" customFormat="1" x14ac:dyDescent="0.25"/>
    <row r="10646" customFormat="1" x14ac:dyDescent="0.25"/>
    <row r="10647" customFormat="1" x14ac:dyDescent="0.25"/>
    <row r="10648" customFormat="1" x14ac:dyDescent="0.25"/>
    <row r="10649" customFormat="1" x14ac:dyDescent="0.25"/>
    <row r="10650" customFormat="1" x14ac:dyDescent="0.25"/>
    <row r="10651" customFormat="1" x14ac:dyDescent="0.25"/>
    <row r="10652" customFormat="1" x14ac:dyDescent="0.25"/>
    <row r="10653" customFormat="1" x14ac:dyDescent="0.25"/>
    <row r="10654" customFormat="1" x14ac:dyDescent="0.25"/>
    <row r="10655" customFormat="1" x14ac:dyDescent="0.25"/>
    <row r="10656" customFormat="1" x14ac:dyDescent="0.25"/>
    <row r="10657" customFormat="1" x14ac:dyDescent="0.25"/>
    <row r="10658" customFormat="1" x14ac:dyDescent="0.25"/>
    <row r="10659" customFormat="1" x14ac:dyDescent="0.25"/>
    <row r="10660" customFormat="1" x14ac:dyDescent="0.25"/>
    <row r="10661" customFormat="1" x14ac:dyDescent="0.25"/>
    <row r="10662" customFormat="1" x14ac:dyDescent="0.25"/>
    <row r="10663" customFormat="1" x14ac:dyDescent="0.25"/>
    <row r="10664" customFormat="1" x14ac:dyDescent="0.25"/>
    <row r="10665" customFormat="1" x14ac:dyDescent="0.25"/>
    <row r="10666" customFormat="1" x14ac:dyDescent="0.25"/>
    <row r="10667" customFormat="1" x14ac:dyDescent="0.25"/>
    <row r="10668" customFormat="1" x14ac:dyDescent="0.25"/>
    <row r="10669" customFormat="1" x14ac:dyDescent="0.25"/>
    <row r="10670" customFormat="1" x14ac:dyDescent="0.25"/>
    <row r="10671" customFormat="1" x14ac:dyDescent="0.25"/>
    <row r="10672" customFormat="1" x14ac:dyDescent="0.25"/>
    <row r="10673" customFormat="1" x14ac:dyDescent="0.25"/>
    <row r="10674" customFormat="1" x14ac:dyDescent="0.25"/>
    <row r="10675" customFormat="1" x14ac:dyDescent="0.25"/>
    <row r="10676" customFormat="1" x14ac:dyDescent="0.25"/>
    <row r="10677" customFormat="1" x14ac:dyDescent="0.25"/>
    <row r="10678" customFormat="1" x14ac:dyDescent="0.25"/>
    <row r="10679" customFormat="1" x14ac:dyDescent="0.25"/>
    <row r="10680" customFormat="1" x14ac:dyDescent="0.25"/>
    <row r="10681" customFormat="1" x14ac:dyDescent="0.25"/>
    <row r="10682" customFormat="1" x14ac:dyDescent="0.25"/>
    <row r="10683" customFormat="1" x14ac:dyDescent="0.25"/>
    <row r="10684" customFormat="1" x14ac:dyDescent="0.25"/>
    <row r="10685" customFormat="1" x14ac:dyDescent="0.25"/>
    <row r="10686" customFormat="1" x14ac:dyDescent="0.25"/>
    <row r="10687" customFormat="1" x14ac:dyDescent="0.25"/>
    <row r="10688" customFormat="1" x14ac:dyDescent="0.25"/>
    <row r="10689" customFormat="1" x14ac:dyDescent="0.25"/>
    <row r="10690" customFormat="1" x14ac:dyDescent="0.25"/>
    <row r="10691" customFormat="1" x14ac:dyDescent="0.25"/>
    <row r="10692" customFormat="1" x14ac:dyDescent="0.25"/>
    <row r="10693" customFormat="1" x14ac:dyDescent="0.25"/>
    <row r="10694" customFormat="1" x14ac:dyDescent="0.25"/>
    <row r="10695" customFormat="1" x14ac:dyDescent="0.25"/>
    <row r="10696" customFormat="1" x14ac:dyDescent="0.25"/>
    <row r="10697" customFormat="1" x14ac:dyDescent="0.25"/>
    <row r="10698" customFormat="1" x14ac:dyDescent="0.25"/>
    <row r="10699" customFormat="1" x14ac:dyDescent="0.25"/>
    <row r="10700" customFormat="1" x14ac:dyDescent="0.25"/>
    <row r="10701" customFormat="1" x14ac:dyDescent="0.25"/>
    <row r="10702" customFormat="1" x14ac:dyDescent="0.25"/>
    <row r="10703" customFormat="1" x14ac:dyDescent="0.25"/>
    <row r="10704" customFormat="1" x14ac:dyDescent="0.25"/>
    <row r="10705" customFormat="1" x14ac:dyDescent="0.25"/>
    <row r="10706" customFormat="1" x14ac:dyDescent="0.25"/>
    <row r="10707" customFormat="1" x14ac:dyDescent="0.25"/>
    <row r="10708" customFormat="1" x14ac:dyDescent="0.25"/>
    <row r="10709" customFormat="1" x14ac:dyDescent="0.25"/>
    <row r="10710" customFormat="1" x14ac:dyDescent="0.25"/>
    <row r="10711" customFormat="1" x14ac:dyDescent="0.25"/>
    <row r="10712" customFormat="1" x14ac:dyDescent="0.25"/>
    <row r="10713" customFormat="1" x14ac:dyDescent="0.25"/>
    <row r="10714" customFormat="1" x14ac:dyDescent="0.25"/>
    <row r="10715" customFormat="1" x14ac:dyDescent="0.25"/>
    <row r="10716" customFormat="1" x14ac:dyDescent="0.25"/>
    <row r="10717" customFormat="1" x14ac:dyDescent="0.25"/>
    <row r="10718" customFormat="1" x14ac:dyDescent="0.25"/>
    <row r="10719" customFormat="1" x14ac:dyDescent="0.25"/>
    <row r="10720" customFormat="1" x14ac:dyDescent="0.25"/>
    <row r="10721" customFormat="1" x14ac:dyDescent="0.25"/>
    <row r="10722" customFormat="1" x14ac:dyDescent="0.25"/>
    <row r="10723" customFormat="1" x14ac:dyDescent="0.25"/>
    <row r="10724" customFormat="1" x14ac:dyDescent="0.25"/>
    <row r="10725" customFormat="1" x14ac:dyDescent="0.25"/>
    <row r="10726" customFormat="1" x14ac:dyDescent="0.25"/>
    <row r="10727" customFormat="1" x14ac:dyDescent="0.25"/>
    <row r="10728" customFormat="1" x14ac:dyDescent="0.25"/>
    <row r="10729" customFormat="1" x14ac:dyDescent="0.25"/>
    <row r="10730" customFormat="1" x14ac:dyDescent="0.25"/>
    <row r="10731" customFormat="1" x14ac:dyDescent="0.25"/>
    <row r="10732" customFormat="1" x14ac:dyDescent="0.25"/>
    <row r="10733" customFormat="1" x14ac:dyDescent="0.25"/>
    <row r="10734" customFormat="1" x14ac:dyDescent="0.25"/>
    <row r="10735" customFormat="1" x14ac:dyDescent="0.25"/>
    <row r="10736" customFormat="1" x14ac:dyDescent="0.25"/>
    <row r="10737" customFormat="1" x14ac:dyDescent="0.25"/>
    <row r="10738" customFormat="1" x14ac:dyDescent="0.25"/>
    <row r="10739" customFormat="1" x14ac:dyDescent="0.25"/>
    <row r="10740" customFormat="1" x14ac:dyDescent="0.25"/>
    <row r="10741" customFormat="1" x14ac:dyDescent="0.25"/>
    <row r="10742" customFormat="1" x14ac:dyDescent="0.25"/>
    <row r="10743" customFormat="1" x14ac:dyDescent="0.25"/>
    <row r="10744" customFormat="1" x14ac:dyDescent="0.25"/>
    <row r="10745" customFormat="1" x14ac:dyDescent="0.25"/>
    <row r="10746" customFormat="1" x14ac:dyDescent="0.25"/>
    <row r="10747" customFormat="1" x14ac:dyDescent="0.25"/>
    <row r="10748" customFormat="1" x14ac:dyDescent="0.25"/>
    <row r="10749" customFormat="1" x14ac:dyDescent="0.25"/>
    <row r="10750" customFormat="1" x14ac:dyDescent="0.25"/>
    <row r="10751" customFormat="1" x14ac:dyDescent="0.25"/>
    <row r="10752" customFormat="1" x14ac:dyDescent="0.25"/>
    <row r="10753" customFormat="1" x14ac:dyDescent="0.25"/>
    <row r="10754" customFormat="1" x14ac:dyDescent="0.25"/>
    <row r="10755" customFormat="1" x14ac:dyDescent="0.25"/>
    <row r="10756" customFormat="1" x14ac:dyDescent="0.25"/>
    <row r="10757" customFormat="1" x14ac:dyDescent="0.25"/>
    <row r="10758" customFormat="1" x14ac:dyDescent="0.25"/>
    <row r="10759" customFormat="1" x14ac:dyDescent="0.25"/>
    <row r="10760" customFormat="1" x14ac:dyDescent="0.25"/>
    <row r="10761" customFormat="1" x14ac:dyDescent="0.25"/>
    <row r="10762" customFormat="1" x14ac:dyDescent="0.25"/>
    <row r="10763" customFormat="1" x14ac:dyDescent="0.25"/>
    <row r="10764" customFormat="1" x14ac:dyDescent="0.25"/>
    <row r="10765" customFormat="1" x14ac:dyDescent="0.25"/>
    <row r="10766" customFormat="1" x14ac:dyDescent="0.25"/>
    <row r="10767" customFormat="1" x14ac:dyDescent="0.25"/>
    <row r="10768" customFormat="1" x14ac:dyDescent="0.25"/>
    <row r="10769" customFormat="1" x14ac:dyDescent="0.25"/>
    <row r="10770" customFormat="1" x14ac:dyDescent="0.25"/>
    <row r="10771" customFormat="1" x14ac:dyDescent="0.25"/>
    <row r="10772" customFormat="1" x14ac:dyDescent="0.25"/>
    <row r="10773" customFormat="1" x14ac:dyDescent="0.25"/>
    <row r="10774" customFormat="1" x14ac:dyDescent="0.25"/>
    <row r="10775" customFormat="1" x14ac:dyDescent="0.25"/>
    <row r="10776" customFormat="1" x14ac:dyDescent="0.25"/>
    <row r="10777" customFormat="1" x14ac:dyDescent="0.25"/>
    <row r="10778" customFormat="1" x14ac:dyDescent="0.25"/>
    <row r="10779" customFormat="1" x14ac:dyDescent="0.25"/>
    <row r="10780" customFormat="1" x14ac:dyDescent="0.25"/>
    <row r="10781" customFormat="1" x14ac:dyDescent="0.25"/>
  </sheetData>
  <mergeCells count="1">
    <mergeCell ref="B2:E3"/>
  </mergeCells>
  <phoneticPr fontId="1" type="noConversion"/>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A4158-D3F6-4D17-AEED-9D8244613AC7}">
  <sheetPr codeName="Ark5">
    <tabColor theme="3" tint="0.499984740745262"/>
  </sheetPr>
  <dimension ref="A2:EX177"/>
  <sheetViews>
    <sheetView showGridLines="0" topLeftCell="X1" workbookViewId="0">
      <extLst>
        <ext xmlns:xlsdti="http://schemas.microsoft.com/office/spreadsheetml/2023/showDataTypeIcons" uri="{77bfe23e-c014-4d31-8a63-9c772dbf06b6}">
          <xlsdti:showDataTypeIcons visible="0"/>
        </ext>
      </extLst>
    </sheetView>
  </sheetViews>
  <sheetFormatPr defaultRowHeight="15" x14ac:dyDescent="0.25"/>
  <cols>
    <col min="1" max="1" width="9.140625" customWidth="1"/>
    <col min="2" max="2" width="16" bestFit="1" customWidth="1"/>
    <col min="3" max="3" width="15.5703125" bestFit="1" customWidth="1"/>
    <col min="4" max="4" width="7.140625" bestFit="1" customWidth="1"/>
    <col min="5" max="5" width="20.7109375" bestFit="1" customWidth="1"/>
    <col min="6" max="6" width="9.140625" customWidth="1"/>
    <col min="7" max="7" width="28.5703125" bestFit="1" customWidth="1"/>
    <col min="8" max="8" width="35.7109375" bestFit="1" customWidth="1"/>
    <col min="9" max="9" width="19.140625" bestFit="1" customWidth="1"/>
    <col min="10" max="10" width="16" bestFit="1" customWidth="1"/>
    <col min="11" max="11" width="16" customWidth="1"/>
    <col min="12" max="12" width="28.42578125" bestFit="1" customWidth="1"/>
    <col min="13" max="13" width="16" customWidth="1"/>
    <col min="14" max="14" width="12.42578125" customWidth="1"/>
    <col min="17" max="17" width="12.85546875" customWidth="1"/>
    <col min="18" max="18" width="10.42578125" bestFit="1" customWidth="1"/>
    <col min="19" max="19" width="12" bestFit="1" customWidth="1"/>
    <col min="20" max="20" width="11" bestFit="1" customWidth="1"/>
    <col min="21" max="21" width="19.42578125" bestFit="1" customWidth="1"/>
    <col min="22" max="22" width="12.85546875" bestFit="1" customWidth="1"/>
    <col min="23" max="23" width="19.42578125" bestFit="1" customWidth="1"/>
    <col min="24" max="24" width="23.140625" bestFit="1" customWidth="1"/>
    <col min="25" max="25" width="11.5703125" bestFit="1" customWidth="1"/>
    <col min="26" max="26" width="30.28515625" bestFit="1" customWidth="1"/>
    <col min="27" max="27" width="25.42578125" bestFit="1" customWidth="1"/>
    <col min="28" max="28" width="19.140625" bestFit="1" customWidth="1"/>
    <col min="29" max="29" width="15.5703125" bestFit="1" customWidth="1"/>
    <col min="30" max="30" width="20.5703125" bestFit="1" customWidth="1"/>
    <col min="31" max="31" width="31" bestFit="1" customWidth="1"/>
    <col min="32" max="32" width="20.85546875" bestFit="1" customWidth="1"/>
    <col min="33" max="33" width="21.140625" bestFit="1" customWidth="1"/>
    <col min="34" max="34" width="20" bestFit="1" customWidth="1"/>
    <col min="35" max="35" width="16" bestFit="1" customWidth="1"/>
    <col min="36" max="36" width="23.42578125" bestFit="1" customWidth="1"/>
    <col min="37" max="37" width="14.140625" bestFit="1" customWidth="1"/>
    <col min="38" max="38" width="15.42578125" bestFit="1" customWidth="1"/>
    <col min="39" max="39" width="22.5703125" bestFit="1" customWidth="1"/>
    <col min="40" max="40" width="13.7109375" bestFit="1" customWidth="1"/>
    <col min="41" max="41" width="20.42578125" bestFit="1" customWidth="1"/>
    <col min="42" max="42" width="20.140625" bestFit="1" customWidth="1"/>
    <col min="43" max="43" width="18.28515625" bestFit="1" customWidth="1"/>
    <col min="44" max="44" width="15.7109375" bestFit="1" customWidth="1"/>
    <col min="45" max="45" width="17" bestFit="1" customWidth="1"/>
    <col min="46" max="46" width="20.42578125" bestFit="1" customWidth="1"/>
    <col min="47" max="47" width="26" bestFit="1" customWidth="1"/>
    <col min="48" max="48" width="27" bestFit="1" customWidth="1"/>
    <col min="49" max="49" width="20.42578125" bestFit="1" customWidth="1"/>
    <col min="50" max="50" width="28.28515625" bestFit="1" customWidth="1"/>
    <col min="51" max="51" width="18.85546875" bestFit="1" customWidth="1"/>
    <col min="52" max="52" width="19.28515625" bestFit="1" customWidth="1"/>
    <col min="53" max="53" width="14.7109375" bestFit="1" customWidth="1"/>
    <col min="54" max="54" width="19.140625" bestFit="1" customWidth="1"/>
    <col min="55" max="55" width="17.5703125" bestFit="1" customWidth="1"/>
    <col min="56" max="56" width="25.85546875" bestFit="1" customWidth="1"/>
    <col min="57" max="57" width="29" bestFit="1" customWidth="1"/>
    <col min="58" max="58" width="15.7109375" bestFit="1" customWidth="1"/>
    <col min="59" max="59" width="20.28515625" bestFit="1" customWidth="1"/>
    <col min="60" max="60" width="16.5703125" bestFit="1" customWidth="1"/>
    <col min="61" max="61" width="39" bestFit="1" customWidth="1"/>
    <col min="62" max="62" width="12" bestFit="1" customWidth="1"/>
    <col min="63" max="63" width="29.42578125" bestFit="1" customWidth="1"/>
    <col min="64" max="64" width="36.7109375" bestFit="1" customWidth="1"/>
    <col min="65" max="65" width="12.5703125" bestFit="1" customWidth="1"/>
    <col min="66" max="66" width="13.42578125" bestFit="1" customWidth="1"/>
    <col min="67" max="67" width="17.85546875" bestFit="1" customWidth="1"/>
    <col min="68" max="68" width="9.140625" bestFit="1" customWidth="1"/>
    <col min="69" max="69" width="9.7109375" bestFit="1" customWidth="1"/>
    <col min="70" max="70" width="11.42578125" bestFit="1" customWidth="1"/>
    <col min="71" max="71" width="11.5703125" bestFit="1" customWidth="1"/>
    <col min="72" max="72" width="22.28515625" bestFit="1" customWidth="1"/>
    <col min="73" max="73" width="18.85546875" bestFit="1" customWidth="1"/>
    <col min="74" max="74" width="21" bestFit="1" customWidth="1"/>
    <col min="75" max="75" width="23.28515625" bestFit="1" customWidth="1"/>
    <col min="76" max="76" width="19.7109375" bestFit="1" customWidth="1"/>
    <col min="77" max="77" width="26.140625" bestFit="1" customWidth="1"/>
    <col min="78" max="78" width="42.140625" bestFit="1" customWidth="1"/>
    <col min="79" max="79" width="17" bestFit="1" customWidth="1"/>
    <col min="80" max="80" width="19.140625" bestFit="1" customWidth="1"/>
    <col min="81" max="81" width="21.140625" bestFit="1" customWidth="1"/>
    <col min="82" max="82" width="11.5703125" bestFit="1" customWidth="1"/>
    <col min="83" max="83" width="22.28515625" bestFit="1" customWidth="1"/>
    <col min="84" max="84" width="18.85546875" bestFit="1" customWidth="1"/>
    <col min="85" max="85" width="21" bestFit="1" customWidth="1"/>
    <col min="86" max="86" width="23.28515625" bestFit="1" customWidth="1"/>
    <col min="87" max="87" width="19.7109375" bestFit="1" customWidth="1"/>
    <col min="88" max="88" width="26.140625" bestFit="1" customWidth="1"/>
    <col min="89" max="89" width="42.140625" bestFit="1" customWidth="1"/>
    <col min="90" max="90" width="17" bestFit="1" customWidth="1"/>
    <col min="91" max="91" width="19.140625" bestFit="1" customWidth="1"/>
    <col min="92" max="92" width="21.140625" bestFit="1" customWidth="1"/>
    <col min="93" max="93" width="20.42578125" bestFit="1" customWidth="1"/>
    <col min="94" max="94" width="28.28515625" bestFit="1" customWidth="1"/>
    <col min="95" max="95" width="18.85546875" bestFit="1" customWidth="1"/>
    <col min="96" max="96" width="19.28515625" bestFit="1" customWidth="1"/>
    <col min="97" max="97" width="14.7109375" bestFit="1" customWidth="1"/>
    <col min="98" max="98" width="19.140625" bestFit="1" customWidth="1"/>
    <col min="99" max="99" width="17.5703125" bestFit="1" customWidth="1"/>
    <col min="100" max="100" width="25.85546875" bestFit="1" customWidth="1"/>
    <col min="101" max="101" width="29" bestFit="1" customWidth="1"/>
    <col min="102" max="102" width="16" bestFit="1" customWidth="1"/>
    <col min="103" max="103" width="20.28515625" bestFit="1" customWidth="1"/>
    <col min="104" max="104" width="16.5703125" bestFit="1" customWidth="1"/>
    <col min="105" max="105" width="39" bestFit="1" customWidth="1"/>
    <col min="106" max="106" width="12" bestFit="1" customWidth="1"/>
    <col min="107" max="107" width="29.42578125" bestFit="1" customWidth="1"/>
    <col min="108" max="108" width="36.7109375" bestFit="1" customWidth="1"/>
    <col min="109" max="109" width="12.5703125" bestFit="1" customWidth="1"/>
    <col min="110" max="110" width="13.42578125" bestFit="1" customWidth="1"/>
    <col min="111" max="111" width="17.85546875" bestFit="1" customWidth="1"/>
    <col min="112" max="112" width="9.140625" bestFit="1" customWidth="1"/>
    <col min="113" max="113" width="9.7109375" bestFit="1" customWidth="1"/>
    <col min="114" max="114" width="11.42578125" bestFit="1" customWidth="1"/>
    <col min="115" max="115" width="11.5703125" bestFit="1" customWidth="1"/>
    <col min="116" max="116" width="22.28515625" bestFit="1" customWidth="1"/>
    <col min="117" max="117" width="18.85546875" bestFit="1" customWidth="1"/>
    <col min="118" max="118" width="21" bestFit="1" customWidth="1"/>
    <col min="119" max="119" width="23.28515625" bestFit="1" customWidth="1"/>
    <col min="120" max="120" width="19.7109375" bestFit="1" customWidth="1"/>
    <col min="121" max="121" width="26.140625" bestFit="1" customWidth="1"/>
    <col min="122" max="122" width="42.140625" bestFit="1" customWidth="1"/>
    <col min="123" max="123" width="17" bestFit="1" customWidth="1"/>
    <col min="124" max="124" width="19.140625" bestFit="1" customWidth="1"/>
    <col min="125" max="125" width="21.140625" bestFit="1" customWidth="1"/>
    <col min="126" max="126" width="11.5703125" bestFit="1" customWidth="1"/>
    <col min="127" max="127" width="22.28515625" bestFit="1" customWidth="1"/>
    <col min="128" max="128" width="18.85546875" bestFit="1" customWidth="1"/>
    <col min="129" max="129" width="21" bestFit="1" customWidth="1"/>
    <col min="130" max="130" width="23.28515625" bestFit="1" customWidth="1"/>
    <col min="131" max="131" width="19.7109375" bestFit="1" customWidth="1"/>
    <col min="132" max="132" width="26.140625" bestFit="1" customWidth="1"/>
    <col min="133" max="133" width="42.140625" bestFit="1" customWidth="1"/>
    <col min="134" max="134" width="17" bestFit="1" customWidth="1"/>
    <col min="135" max="135" width="19.140625" bestFit="1" customWidth="1"/>
    <col min="136" max="136" width="21.140625" bestFit="1" customWidth="1"/>
    <col min="137" max="137" width="15.5703125" bestFit="1" customWidth="1"/>
    <col min="138" max="138" width="15.85546875" bestFit="1" customWidth="1"/>
    <col min="139" max="139" width="13.140625" bestFit="1" customWidth="1"/>
    <col min="140" max="140" width="20.85546875" bestFit="1" customWidth="1"/>
    <col min="141" max="141" width="23.85546875" bestFit="1" customWidth="1"/>
    <col min="142" max="142" width="17.28515625" bestFit="1" customWidth="1"/>
    <col min="143" max="143" width="14.5703125" bestFit="1" customWidth="1"/>
    <col min="144" max="144" width="9.5703125" bestFit="1" customWidth="1"/>
    <col min="145" max="145" width="10.28515625" bestFit="1" customWidth="1"/>
    <col min="146" max="146" width="14.140625" bestFit="1" customWidth="1"/>
    <col min="147" max="147" width="8" bestFit="1" customWidth="1"/>
    <col min="148" max="148" width="7" bestFit="1" customWidth="1"/>
    <col min="149" max="149" width="17.7109375" bestFit="1" customWidth="1"/>
    <col min="150" max="150" width="20.7109375" bestFit="1" customWidth="1"/>
    <col min="151" max="151" width="14.28515625" bestFit="1" customWidth="1"/>
    <col min="152" max="152" width="18.42578125" bestFit="1" customWidth="1"/>
    <col min="153" max="153" width="19.85546875" bestFit="1" customWidth="1"/>
    <col min="154" max="154" width="13.140625" bestFit="1" customWidth="1"/>
    <col min="155" max="155" width="26.140625" bestFit="1" customWidth="1"/>
    <col min="156" max="156" width="42.140625" bestFit="1" customWidth="1"/>
    <col min="157" max="157" width="17" bestFit="1" customWidth="1"/>
    <col min="158" max="158" width="19.140625" bestFit="1" customWidth="1"/>
    <col min="159" max="159" width="21.140625" bestFit="1" customWidth="1"/>
    <col min="160" max="160" width="15.42578125" bestFit="1" customWidth="1"/>
    <col min="161" max="161" width="22.5703125" bestFit="1" customWidth="1"/>
    <col min="162" max="162" width="13.7109375" bestFit="1" customWidth="1"/>
    <col min="163" max="163" width="20.42578125" bestFit="1" customWidth="1"/>
    <col min="164" max="164" width="20.140625" bestFit="1" customWidth="1"/>
    <col min="165" max="165" width="18.28515625" bestFit="1" customWidth="1"/>
    <col min="166" max="166" width="15.7109375" bestFit="1" customWidth="1"/>
    <col min="167" max="167" width="17" bestFit="1" customWidth="1"/>
    <col min="168" max="168" width="20.42578125" bestFit="1" customWidth="1"/>
    <col min="169" max="169" width="26" bestFit="1" customWidth="1"/>
    <col min="170" max="170" width="27" bestFit="1" customWidth="1"/>
    <col min="171" max="171" width="20.42578125" bestFit="1" customWidth="1"/>
    <col min="172" max="172" width="28.28515625" bestFit="1" customWidth="1"/>
    <col min="173" max="173" width="18.85546875" bestFit="1" customWidth="1"/>
    <col min="174" max="174" width="19.28515625" bestFit="1" customWidth="1"/>
    <col min="175" max="175" width="14.7109375" bestFit="1" customWidth="1"/>
    <col min="176" max="176" width="19.140625" bestFit="1" customWidth="1"/>
    <col min="177" max="177" width="17.5703125" bestFit="1" customWidth="1"/>
    <col min="178" max="178" width="25.85546875" bestFit="1" customWidth="1"/>
    <col min="179" max="179" width="29" bestFit="1" customWidth="1"/>
    <col min="180" max="180" width="13.140625" bestFit="1" customWidth="1"/>
    <col min="181" max="181" width="20.28515625" bestFit="1" customWidth="1"/>
    <col min="182" max="182" width="16.5703125" bestFit="1" customWidth="1"/>
    <col min="183" max="183" width="39" bestFit="1" customWidth="1"/>
    <col min="184" max="184" width="12" bestFit="1" customWidth="1"/>
    <col min="185" max="185" width="29.42578125" bestFit="1" customWidth="1"/>
    <col min="186" max="186" width="36.7109375" bestFit="1" customWidth="1"/>
    <col min="187" max="187" width="12.5703125" bestFit="1" customWidth="1"/>
    <col min="188" max="188" width="13.42578125" bestFit="1" customWidth="1"/>
    <col min="189" max="189" width="17.85546875" bestFit="1" customWidth="1"/>
    <col min="190" max="190" width="9.140625" bestFit="1" customWidth="1"/>
    <col min="191" max="191" width="9.7109375" bestFit="1" customWidth="1"/>
    <col min="192" max="192" width="11.42578125" bestFit="1" customWidth="1"/>
    <col min="193" max="193" width="11.5703125" bestFit="1" customWidth="1"/>
    <col min="194" max="194" width="22.28515625" bestFit="1" customWidth="1"/>
    <col min="195" max="195" width="18.85546875" bestFit="1" customWidth="1"/>
    <col min="196" max="196" width="21" bestFit="1" customWidth="1"/>
    <col min="197" max="197" width="23.28515625" bestFit="1" customWidth="1"/>
    <col min="198" max="198" width="19.7109375" bestFit="1" customWidth="1"/>
    <col min="199" max="199" width="26.140625" bestFit="1" customWidth="1"/>
    <col min="200" max="200" width="42.140625" bestFit="1" customWidth="1"/>
    <col min="201" max="201" width="17" bestFit="1" customWidth="1"/>
    <col min="202" max="202" width="19.140625" bestFit="1" customWidth="1"/>
    <col min="203" max="203" width="21.140625" bestFit="1" customWidth="1"/>
    <col min="204" max="204" width="15.42578125" bestFit="1" customWidth="1"/>
    <col min="205" max="205" width="22.5703125" bestFit="1" customWidth="1"/>
    <col min="206" max="206" width="13.7109375" bestFit="1" customWidth="1"/>
    <col min="207" max="207" width="20.42578125" bestFit="1" customWidth="1"/>
    <col min="208" max="208" width="20.140625" bestFit="1" customWidth="1"/>
    <col min="209" max="209" width="18.28515625" bestFit="1" customWidth="1"/>
    <col min="210" max="210" width="15.7109375" bestFit="1" customWidth="1"/>
    <col min="211" max="211" width="17" bestFit="1" customWidth="1"/>
    <col min="212" max="212" width="20.42578125" bestFit="1" customWidth="1"/>
    <col min="213" max="213" width="26" bestFit="1" customWidth="1"/>
    <col min="214" max="214" width="27" bestFit="1" customWidth="1"/>
    <col min="215" max="215" width="20.42578125" bestFit="1" customWidth="1"/>
    <col min="216" max="216" width="28.28515625" bestFit="1" customWidth="1"/>
    <col min="217" max="217" width="18.85546875" bestFit="1" customWidth="1"/>
    <col min="218" max="218" width="19.28515625" bestFit="1" customWidth="1"/>
    <col min="219" max="219" width="14.7109375" bestFit="1" customWidth="1"/>
    <col min="220" max="220" width="23.7109375" bestFit="1" customWidth="1"/>
    <col min="221" max="221" width="17.5703125" bestFit="1" customWidth="1"/>
    <col min="222" max="222" width="25.85546875" bestFit="1" customWidth="1"/>
    <col min="223" max="223" width="29" bestFit="1" customWidth="1"/>
    <col min="224" max="224" width="13.140625" bestFit="1" customWidth="1"/>
    <col min="225" max="225" width="20.28515625" bestFit="1" customWidth="1"/>
    <col min="226" max="226" width="16.5703125" bestFit="1" customWidth="1"/>
    <col min="227" max="227" width="39" bestFit="1" customWidth="1"/>
    <col min="228" max="228" width="12" bestFit="1" customWidth="1"/>
    <col min="229" max="229" width="29.42578125" bestFit="1" customWidth="1"/>
    <col min="230" max="230" width="37.7109375" bestFit="1" customWidth="1"/>
    <col min="231" max="231" width="12.5703125" bestFit="1" customWidth="1"/>
    <col min="232" max="232" width="13.42578125" bestFit="1" customWidth="1"/>
    <col min="233" max="233" width="17.85546875" bestFit="1" customWidth="1"/>
    <col min="234" max="234" width="9.140625" bestFit="1" customWidth="1"/>
    <col min="235" max="235" width="9.7109375" bestFit="1" customWidth="1"/>
    <col min="236" max="236" width="11.42578125" bestFit="1" customWidth="1"/>
    <col min="237" max="237" width="11.5703125" bestFit="1" customWidth="1"/>
    <col min="238" max="238" width="22.28515625" bestFit="1" customWidth="1"/>
    <col min="239" max="239" width="18.85546875" bestFit="1" customWidth="1"/>
    <col min="240" max="240" width="21" bestFit="1" customWidth="1"/>
    <col min="241" max="241" width="23.28515625" bestFit="1" customWidth="1"/>
    <col min="242" max="242" width="19.7109375" bestFit="1" customWidth="1"/>
    <col min="243" max="243" width="26.140625" bestFit="1" customWidth="1"/>
    <col min="244" max="244" width="42.140625" bestFit="1" customWidth="1"/>
    <col min="245" max="245" width="17" bestFit="1" customWidth="1"/>
    <col min="246" max="246" width="19.140625" bestFit="1" customWidth="1"/>
    <col min="247" max="247" width="21.140625" bestFit="1" customWidth="1"/>
    <col min="248" max="248" width="26.140625" bestFit="1" customWidth="1"/>
    <col min="249" max="249" width="42.140625" bestFit="1" customWidth="1"/>
    <col min="250" max="250" width="17" bestFit="1" customWidth="1"/>
    <col min="251" max="251" width="19.140625" bestFit="1" customWidth="1"/>
    <col min="252" max="252" width="21.140625" bestFit="1" customWidth="1"/>
    <col min="253" max="253" width="26.140625" bestFit="1" customWidth="1"/>
    <col min="254" max="254" width="42.140625" bestFit="1" customWidth="1"/>
    <col min="255" max="255" width="17" bestFit="1" customWidth="1"/>
    <col min="256" max="256" width="19.140625" bestFit="1" customWidth="1"/>
    <col min="257" max="257" width="21.140625" bestFit="1" customWidth="1"/>
    <col min="258" max="262" width="11.5703125" bestFit="1" customWidth="1"/>
    <col min="263" max="264" width="12.5703125" bestFit="1" customWidth="1"/>
    <col min="265" max="265" width="14.140625" bestFit="1" customWidth="1"/>
    <col min="266" max="266" width="8" bestFit="1" customWidth="1"/>
    <col min="267" max="267" width="7" bestFit="1" customWidth="1"/>
    <col min="268" max="268" width="14.5703125" bestFit="1" customWidth="1"/>
    <col min="269" max="269" width="13.7109375" bestFit="1" customWidth="1"/>
    <col min="270" max="270" width="22.28515625" bestFit="1" customWidth="1"/>
    <col min="271" max="271" width="18.85546875" bestFit="1" customWidth="1"/>
    <col min="272" max="272" width="19.85546875" bestFit="1" customWidth="1"/>
    <col min="273" max="273" width="14.28515625" bestFit="1" customWidth="1"/>
    <col min="274" max="274" width="21" bestFit="1" customWidth="1"/>
    <col min="275" max="275" width="19.85546875" bestFit="1" customWidth="1"/>
    <col min="276" max="276" width="14.140625" bestFit="1" customWidth="1"/>
    <col min="277" max="277" width="53.28515625" bestFit="1" customWidth="1"/>
    <col min="278" max="278" width="19.42578125" bestFit="1" customWidth="1"/>
    <col min="279" max="279" width="26" bestFit="1" customWidth="1"/>
    <col min="280" max="280" width="16" bestFit="1" customWidth="1"/>
    <col min="281" max="281" width="19.140625" bestFit="1" customWidth="1"/>
    <col min="282" max="282" width="23.28515625" bestFit="1" customWidth="1"/>
    <col min="283" max="283" width="11.42578125" bestFit="1" customWidth="1"/>
    <col min="284" max="284" width="11.5703125" bestFit="1" customWidth="1"/>
    <col min="285" max="285" width="23.7109375" bestFit="1" customWidth="1"/>
    <col min="286" max="286" width="32" bestFit="1" customWidth="1"/>
    <col min="287" max="287" width="53.42578125" bestFit="1" customWidth="1"/>
    <col min="288" max="288" width="55.28515625" bestFit="1" customWidth="1"/>
    <col min="289" max="289" width="19.85546875" bestFit="1" customWidth="1"/>
    <col min="290" max="290" width="15.42578125" bestFit="1" customWidth="1"/>
    <col min="291" max="291" width="81.140625" bestFit="1" customWidth="1"/>
    <col min="292" max="292" width="10.28515625" bestFit="1" customWidth="1"/>
    <col min="293" max="293" width="26" bestFit="1" customWidth="1"/>
    <col min="294" max="294" width="19.140625" bestFit="1" customWidth="1"/>
    <col min="295" max="295" width="23.28515625" bestFit="1" customWidth="1"/>
    <col min="296" max="296" width="15.5703125" bestFit="1" customWidth="1"/>
    <col min="297" max="297" width="20.42578125" bestFit="1" customWidth="1"/>
    <col min="298" max="298" width="11.42578125" bestFit="1" customWidth="1"/>
    <col min="299" max="300" width="11.5703125" bestFit="1" customWidth="1"/>
  </cols>
  <sheetData>
    <row r="2" spans="1:154" x14ac:dyDescent="0.25">
      <c r="M2" t="s">
        <v>138</v>
      </c>
      <c r="R2" t="s">
        <v>137</v>
      </c>
    </row>
    <row r="3" spans="1:154" x14ac:dyDescent="0.25">
      <c r="G3" t="s">
        <v>73</v>
      </c>
      <c r="H3" t="s">
        <v>138</v>
      </c>
      <c r="I3" t="s">
        <v>139</v>
      </c>
      <c r="J3" t="s">
        <v>140</v>
      </c>
      <c r="L3" t="s">
        <v>73</v>
      </c>
      <c r="M3" t="s">
        <v>310</v>
      </c>
      <c r="R3" t="s">
        <v>141</v>
      </c>
      <c r="S3" t="s">
        <v>142</v>
      </c>
      <c r="T3" t="s">
        <v>143</v>
      </c>
      <c r="U3" t="s">
        <v>144</v>
      </c>
      <c r="V3" t="s">
        <v>145</v>
      </c>
      <c r="W3" t="s">
        <v>146</v>
      </c>
      <c r="X3" t="s">
        <v>147</v>
      </c>
      <c r="Y3" t="s">
        <v>148</v>
      </c>
      <c r="Z3" t="s">
        <v>149</v>
      </c>
      <c r="AA3" t="s">
        <v>150</v>
      </c>
      <c r="AB3" t="s">
        <v>151</v>
      </c>
      <c r="AC3" t="s">
        <v>152</v>
      </c>
      <c r="AD3" t="s">
        <v>153</v>
      </c>
      <c r="AE3" t="s">
        <v>154</v>
      </c>
      <c r="AF3" t="s">
        <v>155</v>
      </c>
      <c r="AG3" t="s">
        <v>156</v>
      </c>
      <c r="AH3" t="s">
        <v>157</v>
      </c>
      <c r="AI3" t="s">
        <v>158</v>
      </c>
      <c r="AJ3" t="s">
        <v>159</v>
      </c>
      <c r="AK3" t="s">
        <v>160</v>
      </c>
      <c r="AL3" t="s">
        <v>161</v>
      </c>
      <c r="AM3" t="s">
        <v>162</v>
      </c>
      <c r="AN3" t="s">
        <v>163</v>
      </c>
      <c r="AO3" t="s">
        <v>164</v>
      </c>
      <c r="AP3" t="s">
        <v>165</v>
      </c>
      <c r="AQ3" t="s">
        <v>166</v>
      </c>
      <c r="AR3" t="s">
        <v>167</v>
      </c>
      <c r="AS3" t="s">
        <v>168</v>
      </c>
      <c r="AT3" t="s">
        <v>169</v>
      </c>
      <c r="AU3" t="s">
        <v>170</v>
      </c>
      <c r="AV3" t="s">
        <v>171</v>
      </c>
      <c r="AW3" t="s">
        <v>172</v>
      </c>
      <c r="AX3" t="s">
        <v>173</v>
      </c>
      <c r="AY3" t="s">
        <v>174</v>
      </c>
      <c r="AZ3" t="s">
        <v>175</v>
      </c>
      <c r="BA3" t="s">
        <v>176</v>
      </c>
      <c r="BB3" t="s">
        <v>177</v>
      </c>
      <c r="BC3" t="s">
        <v>178</v>
      </c>
      <c r="BD3" t="s">
        <v>179</v>
      </c>
      <c r="BE3" t="s">
        <v>180</v>
      </c>
      <c r="BF3" t="s">
        <v>181</v>
      </c>
      <c r="BG3" t="s">
        <v>182</v>
      </c>
      <c r="BH3" t="s">
        <v>183</v>
      </c>
      <c r="BI3" t="s">
        <v>184</v>
      </c>
      <c r="BJ3" t="s">
        <v>185</v>
      </c>
      <c r="BK3" t="s">
        <v>186</v>
      </c>
      <c r="BL3" t="s">
        <v>187</v>
      </c>
      <c r="BM3" t="s">
        <v>188</v>
      </c>
      <c r="BN3" t="s">
        <v>189</v>
      </c>
      <c r="BO3" t="s">
        <v>190</v>
      </c>
      <c r="BP3" t="s">
        <v>191</v>
      </c>
      <c r="BQ3" t="s">
        <v>192</v>
      </c>
      <c r="BR3" t="s">
        <v>193</v>
      </c>
      <c r="BS3" t="s">
        <v>194</v>
      </c>
      <c r="BT3" t="s">
        <v>195</v>
      </c>
      <c r="BU3" t="s">
        <v>196</v>
      </c>
      <c r="BV3" t="s">
        <v>197</v>
      </c>
      <c r="BW3" t="s">
        <v>198</v>
      </c>
      <c r="BX3" t="s">
        <v>199</v>
      </c>
      <c r="BY3" t="s">
        <v>200</v>
      </c>
      <c r="BZ3" t="s">
        <v>201</v>
      </c>
      <c r="CA3" t="s">
        <v>202</v>
      </c>
      <c r="CB3" t="s">
        <v>203</v>
      </c>
      <c r="CC3" t="s">
        <v>204</v>
      </c>
      <c r="EG3" t="s">
        <v>208</v>
      </c>
    </row>
    <row r="4" spans="1:154" x14ac:dyDescent="0.25">
      <c r="G4" t="s">
        <v>231</v>
      </c>
      <c r="H4" t="s">
        <v>232</v>
      </c>
      <c r="I4">
        <v>30.4</v>
      </c>
      <c r="J4">
        <v>0</v>
      </c>
      <c r="L4" t="s">
        <v>257</v>
      </c>
      <c r="M4" t="str" cm="1">
        <f t="array" aca="1" ref="M4" ca="1">IFERROR(OFFSET(teknik!$H$1, MATCH(Kontrolpanel!$E$27, teknik!$G:$G, 0)-1, 0, COUNTIF(teknik!$G:$G, Kontrolpanel!$E$27), 1),"")</f>
        <v>Ingen valgt</v>
      </c>
      <c r="AT4" s="71"/>
      <c r="BF4" s="47"/>
      <c r="BY4" s="71"/>
      <c r="EG4" t="s">
        <v>210</v>
      </c>
      <c r="EH4" t="s">
        <v>211</v>
      </c>
      <c r="EI4" t="s">
        <v>83</v>
      </c>
      <c r="EJ4" t="s">
        <v>212</v>
      </c>
      <c r="EK4" t="s">
        <v>213</v>
      </c>
      <c r="EL4" t="s">
        <v>217</v>
      </c>
      <c r="EM4" t="s">
        <v>222</v>
      </c>
      <c r="EN4" t="s">
        <v>223</v>
      </c>
      <c r="EO4" t="s">
        <v>218</v>
      </c>
      <c r="EP4" t="s">
        <v>219</v>
      </c>
      <c r="EQ4" t="s">
        <v>220</v>
      </c>
      <c r="ER4" t="s">
        <v>221</v>
      </c>
      <c r="ES4" t="s">
        <v>214</v>
      </c>
      <c r="ET4" t="s">
        <v>215</v>
      </c>
      <c r="EU4" t="s">
        <v>73</v>
      </c>
      <c r="EV4" t="s">
        <v>224</v>
      </c>
      <c r="EW4" t="s">
        <v>225</v>
      </c>
      <c r="EX4" t="s">
        <v>216</v>
      </c>
    </row>
    <row r="5" spans="1:154" x14ac:dyDescent="0.25">
      <c r="A5" s="2"/>
      <c r="B5" s="2"/>
      <c r="C5" s="2"/>
      <c r="D5" s="2"/>
      <c r="E5" s="2"/>
      <c r="F5" s="2"/>
      <c r="G5" t="s">
        <v>231</v>
      </c>
      <c r="H5" t="s">
        <v>448</v>
      </c>
      <c r="I5">
        <v>14.4</v>
      </c>
      <c r="J5">
        <v>0</v>
      </c>
      <c r="L5" t="s">
        <v>231</v>
      </c>
    </row>
    <row r="6" spans="1:154" x14ac:dyDescent="0.25">
      <c r="A6" s="2"/>
      <c r="C6" s="2"/>
      <c r="D6" s="2"/>
      <c r="E6" s="2"/>
      <c r="F6" s="2"/>
      <c r="G6" t="s">
        <v>272</v>
      </c>
      <c r="H6" t="s">
        <v>401</v>
      </c>
      <c r="I6">
        <v>26.4</v>
      </c>
      <c r="J6">
        <v>0.04</v>
      </c>
      <c r="L6" t="s">
        <v>272</v>
      </c>
    </row>
    <row r="7" spans="1:154" x14ac:dyDescent="0.25">
      <c r="A7" s="2"/>
      <c r="F7" s="2"/>
      <c r="G7" t="s">
        <v>272</v>
      </c>
      <c r="H7" t="s">
        <v>273</v>
      </c>
      <c r="I7">
        <v>15.2</v>
      </c>
      <c r="J7">
        <v>0.11616</v>
      </c>
      <c r="L7" t="s">
        <v>269</v>
      </c>
    </row>
    <row r="8" spans="1:154" x14ac:dyDescent="0.25">
      <c r="A8" s="2"/>
      <c r="F8" s="2"/>
      <c r="G8" t="s">
        <v>272</v>
      </c>
      <c r="H8" t="s">
        <v>403</v>
      </c>
      <c r="I8">
        <v>15.2</v>
      </c>
      <c r="J8">
        <v>0.18193000000000001</v>
      </c>
      <c r="L8" t="s">
        <v>290</v>
      </c>
    </row>
    <row r="9" spans="1:154" x14ac:dyDescent="0.25">
      <c r="A9" s="2"/>
      <c r="B9" t="s">
        <v>226</v>
      </c>
      <c r="F9" s="2"/>
      <c r="G9" t="s">
        <v>272</v>
      </c>
      <c r="H9" t="s">
        <v>402</v>
      </c>
      <c r="I9">
        <v>15.2</v>
      </c>
      <c r="J9">
        <v>0.11408</v>
      </c>
      <c r="L9" t="s">
        <v>292</v>
      </c>
    </row>
    <row r="10" spans="1:154" x14ac:dyDescent="0.25">
      <c r="A10" s="2"/>
      <c r="B10">
        <f>+BA4</f>
        <v>0</v>
      </c>
      <c r="F10" s="2"/>
      <c r="G10" t="s">
        <v>272</v>
      </c>
      <c r="H10" t="s">
        <v>400</v>
      </c>
      <c r="I10">
        <v>31.96</v>
      </c>
      <c r="J10">
        <v>4.4999999999999998E-2</v>
      </c>
      <c r="L10" t="s">
        <v>252</v>
      </c>
    </row>
    <row r="11" spans="1:154" x14ac:dyDescent="0.25">
      <c r="A11" s="2"/>
      <c r="B11" s="2"/>
      <c r="C11" s="2"/>
      <c r="D11" s="2"/>
      <c r="E11" s="2"/>
      <c r="F11" s="2"/>
      <c r="G11" t="s">
        <v>257</v>
      </c>
      <c r="H11" t="s">
        <v>258</v>
      </c>
      <c r="I11">
        <v>16.8</v>
      </c>
      <c r="J11">
        <v>0.08</v>
      </c>
      <c r="L11" t="s">
        <v>276</v>
      </c>
    </row>
    <row r="12" spans="1:154" x14ac:dyDescent="0.25">
      <c r="A12" s="2"/>
      <c r="B12" s="2"/>
      <c r="C12" s="14"/>
      <c r="D12" s="15"/>
      <c r="E12" s="18"/>
      <c r="F12" s="2"/>
      <c r="G12" t="s">
        <v>257</v>
      </c>
      <c r="H12" t="s">
        <v>413</v>
      </c>
      <c r="I12">
        <v>16.8</v>
      </c>
      <c r="J12">
        <v>0.08</v>
      </c>
      <c r="L12" t="s">
        <v>472</v>
      </c>
      <c r="R12" s="12" t="s">
        <v>340</v>
      </c>
      <c r="S12" s="12" cm="1">
        <f t="array" ref="S12">IF(_xlfn.IFNA(_xlfn.TRIMRANGE(_xlfn.TEXTAFTER(Valgt_adresse,"|")),"")="",INDEX(E17_adresseliste[meteringPointId],1),_xlfn.IFNA(_xlfn.TRIMRANGE(_xlfn.TEXTAFTER(Valgt_adresse,"|")),""))</f>
        <v>0</v>
      </c>
      <c r="T12" s="9"/>
      <c r="U12" t="s">
        <v>338</v>
      </c>
      <c r="AF12" s="12" t="s">
        <v>339</v>
      </c>
      <c r="AG12" s="12" cm="1">
        <f t="array" ref="AG12">IF(_xlfn.IFNA(_xlfn.TRIMRANGE(_xlfn.TEXTAFTER(E18_valgt_adresse,"|")),"")="",INDEX(E18_adresseliste[meteringPointId],1),_xlfn.IFNA(_xlfn.TRIMRANGE(_xlfn.TEXTAFTER(E18_valgt_adresse,"|")),""))</f>
        <v>0</v>
      </c>
      <c r="AH12" t="s">
        <v>337</v>
      </c>
    </row>
    <row r="13" spans="1:154" x14ac:dyDescent="0.25">
      <c r="A13" s="2"/>
      <c r="B13" s="2" t="s">
        <v>306</v>
      </c>
      <c r="C13" s="14"/>
      <c r="D13" s="15"/>
      <c r="E13" s="18"/>
      <c r="F13" s="2"/>
      <c r="G13" t="s">
        <v>257</v>
      </c>
      <c r="H13" t="s">
        <v>413</v>
      </c>
      <c r="I13">
        <v>0</v>
      </c>
      <c r="J13">
        <v>0</v>
      </c>
      <c r="L13" t="s">
        <v>303</v>
      </c>
      <c r="R13" s="12" t="s">
        <v>237</v>
      </c>
      <c r="S13" s="9"/>
      <c r="T13" s="9"/>
      <c r="U13" t="s">
        <v>146</v>
      </c>
      <c r="V13" t="s">
        <v>170</v>
      </c>
      <c r="W13" t="s">
        <v>152</v>
      </c>
      <c r="X13" t="s">
        <v>151</v>
      </c>
      <c r="Y13" t="s">
        <v>198</v>
      </c>
      <c r="Z13" t="s">
        <v>193</v>
      </c>
      <c r="AA13" t="s">
        <v>194</v>
      </c>
      <c r="AB13" t="s">
        <v>169</v>
      </c>
      <c r="AC13" t="s">
        <v>238</v>
      </c>
      <c r="AD13" t="s">
        <v>239</v>
      </c>
      <c r="AF13" s="12" t="s">
        <v>237</v>
      </c>
      <c r="AG13" s="12"/>
      <c r="AH13" t="s">
        <v>146</v>
      </c>
      <c r="AI13" t="s">
        <v>170</v>
      </c>
      <c r="AJ13" t="s">
        <v>152</v>
      </c>
      <c r="AK13" t="s">
        <v>151</v>
      </c>
      <c r="AL13" t="s">
        <v>198</v>
      </c>
      <c r="AM13" t="s">
        <v>193</v>
      </c>
      <c r="AN13" t="s">
        <v>194</v>
      </c>
      <c r="AO13" t="s">
        <v>169</v>
      </c>
      <c r="AP13" t="s">
        <v>238</v>
      </c>
      <c r="AQ13" t="s">
        <v>239</v>
      </c>
    </row>
    <row r="14" spans="1:154" x14ac:dyDescent="0.25">
      <c r="A14" s="2"/>
      <c r="B14">
        <v>0</v>
      </c>
      <c r="C14" s="14"/>
      <c r="D14" s="15"/>
      <c r="E14" s="18"/>
      <c r="F14" s="2"/>
      <c r="G14" t="s">
        <v>257</v>
      </c>
      <c r="H14" t="s">
        <v>412</v>
      </c>
      <c r="I14">
        <v>0</v>
      </c>
      <c r="J14">
        <v>0</v>
      </c>
      <c r="L14" t="s">
        <v>449</v>
      </c>
      <c r="R14" cm="1">
        <f t="array" ref="R14">E17_adresseliste[Display]</f>
        <v>0</v>
      </c>
      <c r="AF14" cm="1">
        <f t="array" ref="AF14">E18_adresseliste[Display]</f>
        <v>0</v>
      </c>
    </row>
    <row r="15" spans="1:154" x14ac:dyDescent="0.25">
      <c r="A15" s="2"/>
      <c r="B15" s="2"/>
      <c r="C15" s="14"/>
      <c r="D15" s="15"/>
      <c r="E15" s="18"/>
      <c r="F15" s="2"/>
      <c r="G15" t="s">
        <v>257</v>
      </c>
      <c r="H15" t="s">
        <v>412</v>
      </c>
      <c r="I15">
        <v>16.8</v>
      </c>
      <c r="J15">
        <v>0.08</v>
      </c>
      <c r="L15" t="s">
        <v>364</v>
      </c>
    </row>
    <row r="16" spans="1:154" x14ac:dyDescent="0.25">
      <c r="A16" s="2"/>
      <c r="B16" s="2"/>
      <c r="C16" s="14"/>
      <c r="D16" s="15"/>
      <c r="E16" s="18"/>
      <c r="F16" s="2"/>
      <c r="G16" t="s">
        <v>257</v>
      </c>
      <c r="H16" t="s">
        <v>259</v>
      </c>
      <c r="I16">
        <v>39.200000000000003</v>
      </c>
      <c r="J16">
        <v>0</v>
      </c>
      <c r="L16" t="s">
        <v>305</v>
      </c>
    </row>
    <row r="17" spans="1:12" ht="18.75" x14ac:dyDescent="0.3">
      <c r="A17" s="2"/>
      <c r="B17" s="19"/>
      <c r="F17" s="2"/>
      <c r="G17" t="s">
        <v>257</v>
      </c>
      <c r="H17" t="s">
        <v>414</v>
      </c>
      <c r="I17">
        <v>0</v>
      </c>
      <c r="J17">
        <v>0</v>
      </c>
      <c r="L17" t="s">
        <v>243</v>
      </c>
    </row>
    <row r="18" spans="1:12" x14ac:dyDescent="0.25">
      <c r="A18" s="2"/>
      <c r="B18" s="2"/>
      <c r="C18" s="2"/>
      <c r="D18" s="2"/>
      <c r="E18" s="2"/>
      <c r="F18" s="2"/>
      <c r="G18" t="s">
        <v>386</v>
      </c>
      <c r="H18" t="s">
        <v>386</v>
      </c>
      <c r="I18">
        <v>36</v>
      </c>
      <c r="J18">
        <v>0.2296</v>
      </c>
      <c r="L18" t="s">
        <v>233</v>
      </c>
    </row>
    <row r="19" spans="1:12" x14ac:dyDescent="0.25">
      <c r="A19" s="2"/>
      <c r="C19" s="14"/>
      <c r="D19" s="15"/>
      <c r="E19" s="18"/>
      <c r="F19" s="2"/>
      <c r="G19" t="s">
        <v>269</v>
      </c>
      <c r="H19" t="s">
        <v>375</v>
      </c>
      <c r="I19">
        <v>16</v>
      </c>
      <c r="J19">
        <v>0.05</v>
      </c>
      <c r="L19" t="s">
        <v>368</v>
      </c>
    </row>
    <row r="20" spans="1:12" x14ac:dyDescent="0.25">
      <c r="A20" s="2"/>
      <c r="C20" s="14"/>
      <c r="D20" s="15"/>
      <c r="E20" s="18"/>
      <c r="F20" s="2"/>
      <c r="G20" t="s">
        <v>269</v>
      </c>
      <c r="H20" t="s">
        <v>376</v>
      </c>
      <c r="I20">
        <v>16</v>
      </c>
      <c r="J20">
        <v>0.05</v>
      </c>
      <c r="L20" t="s">
        <v>471</v>
      </c>
    </row>
    <row r="21" spans="1:12" x14ac:dyDescent="0.25">
      <c r="A21" s="2"/>
      <c r="C21" s="14"/>
      <c r="D21" s="15"/>
      <c r="E21" s="18"/>
      <c r="F21" s="2"/>
      <c r="G21" t="s">
        <v>290</v>
      </c>
      <c r="H21" t="s">
        <v>291</v>
      </c>
      <c r="I21">
        <v>0</v>
      </c>
      <c r="J21">
        <v>0.184</v>
      </c>
      <c r="L21" t="s">
        <v>382</v>
      </c>
    </row>
    <row r="22" spans="1:12" x14ac:dyDescent="0.25">
      <c r="A22" s="2"/>
      <c r="C22" s="14"/>
      <c r="D22" s="15"/>
      <c r="E22" s="18"/>
      <c r="F22" s="2"/>
      <c r="G22" t="s">
        <v>292</v>
      </c>
      <c r="H22" t="s">
        <v>454</v>
      </c>
      <c r="I22">
        <v>15.2</v>
      </c>
      <c r="J22">
        <v>0.10239999999999999</v>
      </c>
      <c r="L22" t="s">
        <v>294</v>
      </c>
    </row>
    <row r="23" spans="1:12" x14ac:dyDescent="0.25">
      <c r="A23" s="2"/>
      <c r="B23" s="2"/>
      <c r="C23" s="14"/>
      <c r="D23" s="15"/>
      <c r="E23" s="18"/>
      <c r="F23" s="2"/>
      <c r="G23" t="s">
        <v>292</v>
      </c>
      <c r="H23" t="s">
        <v>293</v>
      </c>
      <c r="I23">
        <v>0</v>
      </c>
      <c r="J23">
        <v>0</v>
      </c>
      <c r="L23" t="s">
        <v>434</v>
      </c>
    </row>
    <row r="24" spans="1:12" x14ac:dyDescent="0.25">
      <c r="A24" s="2"/>
      <c r="F24" s="2"/>
      <c r="G24" t="s">
        <v>292</v>
      </c>
      <c r="H24" t="s">
        <v>455</v>
      </c>
      <c r="I24">
        <v>0</v>
      </c>
      <c r="J24">
        <v>4.7199999999999999E-2</v>
      </c>
      <c r="L24" t="s">
        <v>205</v>
      </c>
    </row>
    <row r="25" spans="1:12" x14ac:dyDescent="0.25">
      <c r="A25" s="2"/>
      <c r="F25" s="2"/>
      <c r="G25" t="s">
        <v>292</v>
      </c>
      <c r="H25" t="s">
        <v>456</v>
      </c>
      <c r="I25">
        <v>0</v>
      </c>
      <c r="J25">
        <v>1.6E-2</v>
      </c>
      <c r="L25" t="s">
        <v>297</v>
      </c>
    </row>
    <row r="26" spans="1:12" x14ac:dyDescent="0.25">
      <c r="A26" s="2"/>
      <c r="F26" s="2"/>
      <c r="G26" t="s">
        <v>252</v>
      </c>
      <c r="H26" t="s">
        <v>253</v>
      </c>
      <c r="I26">
        <v>47.2</v>
      </c>
      <c r="J26">
        <v>0</v>
      </c>
      <c r="L26" t="s">
        <v>282</v>
      </c>
    </row>
    <row r="27" spans="1:12" x14ac:dyDescent="0.25">
      <c r="A27" s="2"/>
      <c r="F27" s="2"/>
      <c r="G27" t="s">
        <v>252</v>
      </c>
      <c r="H27" t="s">
        <v>423</v>
      </c>
      <c r="I27">
        <v>39.200000000000003</v>
      </c>
      <c r="J27">
        <v>6.2677999999999996E-3</v>
      </c>
      <c r="L27" t="s">
        <v>296</v>
      </c>
    </row>
    <row r="28" spans="1:12" x14ac:dyDescent="0.25">
      <c r="A28" s="2"/>
      <c r="B28" s="7" t="s">
        <v>260</v>
      </c>
      <c r="C28" s="8"/>
      <c r="D28" s="8"/>
      <c r="E28" s="8"/>
      <c r="F28" s="2"/>
      <c r="G28" t="s">
        <v>472</v>
      </c>
      <c r="H28" t="s">
        <v>258</v>
      </c>
      <c r="I28">
        <v>23.2</v>
      </c>
      <c r="J28">
        <v>0.09</v>
      </c>
      <c r="L28" t="s">
        <v>351</v>
      </c>
    </row>
    <row r="29" spans="1:12" x14ac:dyDescent="0.25">
      <c r="A29" s="2"/>
      <c r="B29" s="2" t="s">
        <v>73</v>
      </c>
      <c r="C29" s="2" t="s">
        <v>83</v>
      </c>
      <c r="D29" s="2" t="s">
        <v>91</v>
      </c>
      <c r="E29" s="2" t="s">
        <v>263</v>
      </c>
      <c r="F29" s="2"/>
      <c r="G29" t="s">
        <v>472</v>
      </c>
      <c r="H29" t="s">
        <v>275</v>
      </c>
      <c r="I29">
        <v>48.666666666666671</v>
      </c>
      <c r="J29">
        <v>2.5000000000000001E-2</v>
      </c>
      <c r="L29" t="s">
        <v>271</v>
      </c>
    </row>
    <row r="30" spans="1:12" x14ac:dyDescent="0.25">
      <c r="A30" s="1"/>
      <c r="B30" s="8">
        <f>+'Din Regning'!F14/'Din Regning'!$H$38</f>
        <v>0.40312217678755141</v>
      </c>
      <c r="C30" s="8">
        <f>+'Din Regning'!F23/'Din Regning'!H38</f>
        <v>0.32036334603573041</v>
      </c>
      <c r="D30" s="8">
        <f>+'Din Regning'!F30/'Din Regning'!H38</f>
        <v>7.2552045830614323E-2</v>
      </c>
      <c r="E30" s="8">
        <f>SUM('Din Regning'!F35+('Din Regning'!F38*0.25))/'Din Regning'!H38</f>
        <v>0.20396243134610395</v>
      </c>
      <c r="F30" s="1"/>
      <c r="G30" t="s">
        <v>303</v>
      </c>
      <c r="H30" t="s">
        <v>304</v>
      </c>
      <c r="I30">
        <v>87.2</v>
      </c>
      <c r="J30">
        <v>0.12</v>
      </c>
      <c r="L30" t="s">
        <v>467</v>
      </c>
    </row>
    <row r="31" spans="1:12" x14ac:dyDescent="0.25">
      <c r="A31" s="1"/>
      <c r="B31" s="2"/>
      <c r="C31" s="2"/>
      <c r="D31" s="2"/>
      <c r="E31" s="2"/>
      <c r="F31" s="1"/>
      <c r="G31" t="s">
        <v>276</v>
      </c>
      <c r="H31" t="s">
        <v>277</v>
      </c>
      <c r="I31">
        <v>0</v>
      </c>
      <c r="J31">
        <v>6.5919999999999992E-2</v>
      </c>
      <c r="L31" t="s">
        <v>227</v>
      </c>
    </row>
    <row r="32" spans="1:12" x14ac:dyDescent="0.25">
      <c r="B32" s="2"/>
      <c r="C32" s="2"/>
      <c r="D32" s="2"/>
      <c r="E32" s="2"/>
      <c r="G32" t="s">
        <v>276</v>
      </c>
      <c r="H32" t="s">
        <v>457</v>
      </c>
      <c r="I32">
        <v>0</v>
      </c>
      <c r="J32">
        <v>9.391999999999999E-2</v>
      </c>
      <c r="L32" t="s">
        <v>453</v>
      </c>
    </row>
    <row r="33" spans="2:12" x14ac:dyDescent="0.25">
      <c r="B33" s="7"/>
      <c r="D33" s="1"/>
      <c r="E33" s="1"/>
      <c r="G33" t="s">
        <v>449</v>
      </c>
      <c r="H33" t="s">
        <v>450</v>
      </c>
      <c r="I33">
        <v>0</v>
      </c>
      <c r="J33">
        <v>0.1</v>
      </c>
      <c r="L33" t="s">
        <v>385</v>
      </c>
    </row>
    <row r="34" spans="2:12" x14ac:dyDescent="0.25">
      <c r="B34" s="2"/>
      <c r="C34" s="13"/>
      <c r="D34" s="1"/>
      <c r="E34" s="1"/>
      <c r="G34" t="s">
        <v>233</v>
      </c>
      <c r="H34" t="s">
        <v>432</v>
      </c>
      <c r="I34">
        <v>24.333333333333336</v>
      </c>
      <c r="J34">
        <v>0.05</v>
      </c>
      <c r="L34" t="s">
        <v>461</v>
      </c>
    </row>
    <row r="35" spans="2:12" x14ac:dyDescent="0.25">
      <c r="B35" s="16"/>
      <c r="C35" s="16"/>
      <c r="G35" t="s">
        <v>233</v>
      </c>
      <c r="H35" t="s">
        <v>234</v>
      </c>
      <c r="I35">
        <v>12</v>
      </c>
      <c r="J35">
        <v>7.0000000000000007E-2</v>
      </c>
      <c r="L35" t="s">
        <v>310</v>
      </c>
    </row>
    <row r="36" spans="2:12" x14ac:dyDescent="0.25">
      <c r="G36" t="s">
        <v>233</v>
      </c>
      <c r="H36" t="s">
        <v>431</v>
      </c>
      <c r="I36">
        <v>12.166666666666668</v>
      </c>
      <c r="J36">
        <v>0</v>
      </c>
      <c r="L36" t="s">
        <v>247</v>
      </c>
    </row>
    <row r="37" spans="2:12" x14ac:dyDescent="0.25">
      <c r="B37" s="92" t="s">
        <v>325</v>
      </c>
      <c r="G37" t="s">
        <v>233</v>
      </c>
      <c r="H37" t="s">
        <v>433</v>
      </c>
      <c r="I37">
        <v>0</v>
      </c>
      <c r="J37">
        <v>6.4000000000000001E-2</v>
      </c>
      <c r="L37" t="s">
        <v>268</v>
      </c>
    </row>
    <row r="38" spans="2:12" x14ac:dyDescent="0.25">
      <c r="B38">
        <v>25</v>
      </c>
      <c r="G38" t="s">
        <v>368</v>
      </c>
      <c r="H38" t="s">
        <v>369</v>
      </c>
      <c r="I38">
        <v>16</v>
      </c>
      <c r="J38">
        <v>0.05</v>
      </c>
      <c r="L38" t="s">
        <v>229</v>
      </c>
    </row>
    <row r="39" spans="2:12" x14ac:dyDescent="0.25">
      <c r="G39" t="s">
        <v>368</v>
      </c>
      <c r="H39" t="s">
        <v>370</v>
      </c>
      <c r="I39">
        <v>0</v>
      </c>
      <c r="J39">
        <v>0.02</v>
      </c>
      <c r="L39" t="s">
        <v>372</v>
      </c>
    </row>
    <row r="40" spans="2:12" x14ac:dyDescent="0.25">
      <c r="G40" t="s">
        <v>382</v>
      </c>
      <c r="H40" t="s">
        <v>295</v>
      </c>
      <c r="I40">
        <v>39.200000000000003</v>
      </c>
      <c r="J40">
        <v>0.45</v>
      </c>
      <c r="L40" t="s">
        <v>285</v>
      </c>
    </row>
    <row r="41" spans="2:12" x14ac:dyDescent="0.25">
      <c r="G41" t="s">
        <v>294</v>
      </c>
      <c r="H41" t="s">
        <v>294</v>
      </c>
      <c r="I41">
        <v>23.2</v>
      </c>
      <c r="J41">
        <v>0.124</v>
      </c>
      <c r="L41" t="s">
        <v>241</v>
      </c>
    </row>
    <row r="42" spans="2:12" x14ac:dyDescent="0.25">
      <c r="G42" t="s">
        <v>471</v>
      </c>
      <c r="H42" t="s">
        <v>400</v>
      </c>
      <c r="I42">
        <v>20</v>
      </c>
      <c r="J42">
        <v>0.2</v>
      </c>
      <c r="L42" t="s">
        <v>358</v>
      </c>
    </row>
    <row r="43" spans="2:12" x14ac:dyDescent="0.25">
      <c r="G43" t="s">
        <v>434</v>
      </c>
      <c r="H43" t="s">
        <v>256</v>
      </c>
      <c r="I43">
        <v>8</v>
      </c>
      <c r="J43">
        <v>0.08</v>
      </c>
      <c r="L43" t="s">
        <v>287</v>
      </c>
    </row>
    <row r="44" spans="2:12" x14ac:dyDescent="0.25">
      <c r="G44" t="s">
        <v>205</v>
      </c>
      <c r="H44" t="s">
        <v>206</v>
      </c>
      <c r="I44">
        <v>14.4</v>
      </c>
      <c r="J44">
        <v>0</v>
      </c>
      <c r="L44" t="s">
        <v>439</v>
      </c>
    </row>
    <row r="45" spans="2:12" x14ac:dyDescent="0.25">
      <c r="G45" t="s">
        <v>205</v>
      </c>
      <c r="H45" t="s">
        <v>464</v>
      </c>
      <c r="I45">
        <v>38.4</v>
      </c>
      <c r="J45">
        <v>0</v>
      </c>
      <c r="L45" t="s">
        <v>278</v>
      </c>
    </row>
    <row r="46" spans="2:12" x14ac:dyDescent="0.25">
      <c r="G46" t="s">
        <v>205</v>
      </c>
      <c r="H46" t="s">
        <v>465</v>
      </c>
      <c r="I46">
        <v>38.4</v>
      </c>
      <c r="J46">
        <v>1.6E-2</v>
      </c>
      <c r="L46" t="s">
        <v>235</v>
      </c>
    </row>
    <row r="47" spans="2:12" x14ac:dyDescent="0.25">
      <c r="G47" t="s">
        <v>205</v>
      </c>
      <c r="H47" t="s">
        <v>462</v>
      </c>
      <c r="I47">
        <v>22.4</v>
      </c>
      <c r="J47">
        <v>0</v>
      </c>
      <c r="L47" t="s">
        <v>458</v>
      </c>
    </row>
    <row r="48" spans="2:12" x14ac:dyDescent="0.25">
      <c r="G48" t="s">
        <v>205</v>
      </c>
      <c r="H48" t="s">
        <v>463</v>
      </c>
      <c r="I48">
        <v>22.4</v>
      </c>
      <c r="J48">
        <v>1.6E-2</v>
      </c>
      <c r="L48" t="s">
        <v>265</v>
      </c>
    </row>
    <row r="49" spans="7:12" x14ac:dyDescent="0.25">
      <c r="G49" t="s">
        <v>364</v>
      </c>
      <c r="H49" t="s">
        <v>365</v>
      </c>
      <c r="I49">
        <v>24.333333333333336</v>
      </c>
      <c r="J49">
        <v>0</v>
      </c>
      <c r="L49" t="s">
        <v>250</v>
      </c>
    </row>
    <row r="50" spans="7:12" x14ac:dyDescent="0.25">
      <c r="G50" t="s">
        <v>364</v>
      </c>
      <c r="H50" t="s">
        <v>366</v>
      </c>
      <c r="I50">
        <v>0</v>
      </c>
      <c r="J50">
        <v>0</v>
      </c>
      <c r="L50" t="s">
        <v>377</v>
      </c>
    </row>
    <row r="51" spans="7:12" x14ac:dyDescent="0.25">
      <c r="G51" t="s">
        <v>364</v>
      </c>
      <c r="H51" t="s">
        <v>367</v>
      </c>
      <c r="I51">
        <v>631.20000000000005</v>
      </c>
      <c r="J51">
        <v>-1.1200000000000001</v>
      </c>
      <c r="L51" t="s">
        <v>443</v>
      </c>
    </row>
    <row r="52" spans="7:12" x14ac:dyDescent="0.25">
      <c r="G52" t="s">
        <v>364</v>
      </c>
      <c r="H52" t="s">
        <v>503</v>
      </c>
      <c r="I52">
        <v>311.2</v>
      </c>
      <c r="J52">
        <v>-1.1200000000000001</v>
      </c>
      <c r="L52" t="s">
        <v>274</v>
      </c>
    </row>
    <row r="53" spans="7:12" x14ac:dyDescent="0.25">
      <c r="G53" t="s">
        <v>305</v>
      </c>
      <c r="H53" t="s">
        <v>270</v>
      </c>
      <c r="I53">
        <v>23.2</v>
      </c>
      <c r="J53">
        <v>7.1999999999999995E-2</v>
      </c>
      <c r="L53" t="s">
        <v>383</v>
      </c>
    </row>
    <row r="54" spans="7:12" x14ac:dyDescent="0.25">
      <c r="G54" t="s">
        <v>305</v>
      </c>
      <c r="H54" t="s">
        <v>460</v>
      </c>
      <c r="I54">
        <v>0</v>
      </c>
      <c r="J54">
        <v>0</v>
      </c>
      <c r="L54" t="s">
        <v>470</v>
      </c>
    </row>
    <row r="55" spans="7:12" x14ac:dyDescent="0.25">
      <c r="G55" t="s">
        <v>305</v>
      </c>
      <c r="H55" t="s">
        <v>459</v>
      </c>
      <c r="I55">
        <v>15.2</v>
      </c>
      <c r="J55">
        <v>0.04</v>
      </c>
      <c r="L55" t="s">
        <v>299</v>
      </c>
    </row>
    <row r="56" spans="7:12" x14ac:dyDescent="0.25">
      <c r="G56" t="s">
        <v>243</v>
      </c>
      <c r="H56" t="s">
        <v>244</v>
      </c>
      <c r="I56">
        <v>0</v>
      </c>
      <c r="J56">
        <v>0.12</v>
      </c>
      <c r="L56" t="s">
        <v>288</v>
      </c>
    </row>
    <row r="57" spans="7:12" x14ac:dyDescent="0.25">
      <c r="G57" t="s">
        <v>243</v>
      </c>
      <c r="H57" t="s">
        <v>429</v>
      </c>
      <c r="I57">
        <v>0</v>
      </c>
      <c r="J57">
        <v>0.2</v>
      </c>
      <c r="L57" t="s">
        <v>302</v>
      </c>
    </row>
    <row r="58" spans="7:12" x14ac:dyDescent="0.25">
      <c r="G58" t="s">
        <v>243</v>
      </c>
      <c r="H58" t="s">
        <v>366</v>
      </c>
      <c r="I58">
        <v>23.2</v>
      </c>
      <c r="J58">
        <v>0.10824</v>
      </c>
      <c r="L58" t="s">
        <v>261</v>
      </c>
    </row>
    <row r="59" spans="7:12" x14ac:dyDescent="0.25">
      <c r="G59" t="s">
        <v>243</v>
      </c>
      <c r="H59" t="s">
        <v>425</v>
      </c>
      <c r="I59">
        <v>23.2</v>
      </c>
      <c r="J59">
        <v>0.03</v>
      </c>
      <c r="L59" t="s">
        <v>435</v>
      </c>
    </row>
    <row r="60" spans="7:12" x14ac:dyDescent="0.25">
      <c r="G60" t="s">
        <v>243</v>
      </c>
      <c r="H60" t="s">
        <v>427</v>
      </c>
      <c r="I60">
        <v>23.2</v>
      </c>
      <c r="J60">
        <v>0.11</v>
      </c>
      <c r="L60" t="s">
        <v>254</v>
      </c>
    </row>
    <row r="61" spans="7:12" x14ac:dyDescent="0.25">
      <c r="G61" t="s">
        <v>243</v>
      </c>
      <c r="H61" t="s">
        <v>245</v>
      </c>
      <c r="I61">
        <v>23.2</v>
      </c>
      <c r="J61">
        <v>4.3999999999999997E-2</v>
      </c>
      <c r="L61" t="s">
        <v>441</v>
      </c>
    </row>
    <row r="62" spans="7:12" x14ac:dyDescent="0.25">
      <c r="G62" t="s">
        <v>243</v>
      </c>
      <c r="H62" t="s">
        <v>428</v>
      </c>
      <c r="I62">
        <v>12</v>
      </c>
      <c r="J62">
        <v>0.4</v>
      </c>
      <c r="L62" t="s">
        <v>279</v>
      </c>
    </row>
    <row r="63" spans="7:12" x14ac:dyDescent="0.25">
      <c r="G63" t="s">
        <v>243</v>
      </c>
      <c r="H63" t="s">
        <v>426</v>
      </c>
      <c r="I63">
        <v>23.2</v>
      </c>
      <c r="J63">
        <v>0.03</v>
      </c>
      <c r="L63" t="s">
        <v>451</v>
      </c>
    </row>
    <row r="64" spans="7:12" x14ac:dyDescent="0.25">
      <c r="G64" t="s">
        <v>297</v>
      </c>
      <c r="H64" t="s">
        <v>466</v>
      </c>
      <c r="I64">
        <v>23.2</v>
      </c>
      <c r="J64">
        <v>0.20305500000000001</v>
      </c>
      <c r="L64" t="s">
        <v>386</v>
      </c>
    </row>
    <row r="65" spans="7:12" x14ac:dyDescent="0.25">
      <c r="G65" t="s">
        <v>297</v>
      </c>
      <c r="H65" t="s">
        <v>298</v>
      </c>
      <c r="I65">
        <v>39.200000000000003</v>
      </c>
      <c r="J65">
        <v>0.155055</v>
      </c>
      <c r="L65" t="s">
        <v>354</v>
      </c>
    </row>
    <row r="66" spans="7:12" x14ac:dyDescent="0.25">
      <c r="G66" t="s">
        <v>282</v>
      </c>
      <c r="H66" t="s">
        <v>284</v>
      </c>
      <c r="I66">
        <v>31.2</v>
      </c>
      <c r="J66">
        <v>0</v>
      </c>
      <c r="L66" t="s">
        <v>301</v>
      </c>
    </row>
    <row r="67" spans="7:12" x14ac:dyDescent="0.25">
      <c r="G67" t="s">
        <v>282</v>
      </c>
      <c r="H67" t="s">
        <v>283</v>
      </c>
      <c r="I67">
        <v>0</v>
      </c>
      <c r="J67">
        <v>0.18</v>
      </c>
      <c r="L67" t="s">
        <v>407</v>
      </c>
    </row>
    <row r="68" spans="7:12" x14ac:dyDescent="0.25">
      <c r="G68" t="s">
        <v>296</v>
      </c>
      <c r="H68" t="s">
        <v>258</v>
      </c>
      <c r="I68">
        <v>23.2</v>
      </c>
      <c r="J68">
        <v>0.09</v>
      </c>
    </row>
    <row r="69" spans="7:12" x14ac:dyDescent="0.25">
      <c r="G69" t="s">
        <v>296</v>
      </c>
      <c r="H69" t="s">
        <v>275</v>
      </c>
      <c r="I69">
        <v>48.666666666666671</v>
      </c>
      <c r="J69">
        <v>2.5000000000000001E-2</v>
      </c>
    </row>
    <row r="70" spans="7:12" x14ac:dyDescent="0.25">
      <c r="G70" t="s">
        <v>351</v>
      </c>
      <c r="H70" t="s">
        <v>352</v>
      </c>
      <c r="I70">
        <v>13.6</v>
      </c>
      <c r="J70">
        <v>0.04</v>
      </c>
    </row>
    <row r="71" spans="7:12" x14ac:dyDescent="0.25">
      <c r="G71" t="s">
        <v>351</v>
      </c>
      <c r="H71" t="s">
        <v>353</v>
      </c>
      <c r="I71">
        <v>25.6</v>
      </c>
      <c r="J71">
        <v>0.04</v>
      </c>
    </row>
    <row r="72" spans="7:12" x14ac:dyDescent="0.25">
      <c r="G72" t="s">
        <v>271</v>
      </c>
      <c r="H72" t="s">
        <v>271</v>
      </c>
      <c r="I72">
        <v>23.2</v>
      </c>
      <c r="J72">
        <v>0.04</v>
      </c>
    </row>
    <row r="73" spans="7:12" x14ac:dyDescent="0.25">
      <c r="G73" t="s">
        <v>227</v>
      </c>
      <c r="H73" t="s">
        <v>410</v>
      </c>
      <c r="I73">
        <v>0</v>
      </c>
      <c r="J73">
        <v>0.08</v>
      </c>
    </row>
    <row r="74" spans="7:12" x14ac:dyDescent="0.25">
      <c r="G74" t="s">
        <v>227</v>
      </c>
      <c r="H74" t="s">
        <v>411</v>
      </c>
      <c r="I74">
        <v>0</v>
      </c>
      <c r="J74">
        <v>3.2000000000000001E-2</v>
      </c>
    </row>
    <row r="75" spans="7:12" x14ac:dyDescent="0.25">
      <c r="G75" t="s">
        <v>227</v>
      </c>
      <c r="H75" t="s">
        <v>228</v>
      </c>
      <c r="I75">
        <v>0</v>
      </c>
      <c r="J75">
        <v>4.8000000000000001E-2</v>
      </c>
    </row>
    <row r="76" spans="7:12" x14ac:dyDescent="0.25">
      <c r="G76" t="s">
        <v>227</v>
      </c>
      <c r="H76" t="s">
        <v>374</v>
      </c>
      <c r="I76">
        <v>24.333333333333336</v>
      </c>
      <c r="J76">
        <v>0.05</v>
      </c>
    </row>
    <row r="77" spans="7:12" x14ac:dyDescent="0.25">
      <c r="G77" t="s">
        <v>467</v>
      </c>
      <c r="H77" t="s">
        <v>468</v>
      </c>
      <c r="I77">
        <v>14</v>
      </c>
      <c r="J77">
        <v>0.10672</v>
      </c>
    </row>
    <row r="78" spans="7:12" x14ac:dyDescent="0.25">
      <c r="G78" t="s">
        <v>467</v>
      </c>
      <c r="H78" t="s">
        <v>469</v>
      </c>
      <c r="I78">
        <v>23.2</v>
      </c>
      <c r="J78">
        <v>2.8000000000000001E-2</v>
      </c>
    </row>
    <row r="79" spans="7:12" x14ac:dyDescent="0.25">
      <c r="G79" t="s">
        <v>354</v>
      </c>
      <c r="H79" t="s">
        <v>207</v>
      </c>
      <c r="I79">
        <v>12</v>
      </c>
      <c r="J79">
        <v>0.04</v>
      </c>
    </row>
    <row r="80" spans="7:12" x14ac:dyDescent="0.25">
      <c r="G80" t="s">
        <v>354</v>
      </c>
      <c r="H80" t="s">
        <v>356</v>
      </c>
      <c r="I80">
        <v>12</v>
      </c>
      <c r="J80">
        <v>0.08</v>
      </c>
    </row>
    <row r="81" spans="7:10" x14ac:dyDescent="0.25">
      <c r="G81" t="s">
        <v>354</v>
      </c>
      <c r="H81" t="s">
        <v>209</v>
      </c>
      <c r="I81">
        <v>23.2</v>
      </c>
      <c r="J81">
        <v>0.04</v>
      </c>
    </row>
    <row r="82" spans="7:10" x14ac:dyDescent="0.25">
      <c r="G82" t="s">
        <v>354</v>
      </c>
      <c r="H82" t="s">
        <v>355</v>
      </c>
      <c r="I82">
        <v>23.2</v>
      </c>
      <c r="J82">
        <v>0.08</v>
      </c>
    </row>
    <row r="83" spans="7:10" x14ac:dyDescent="0.25">
      <c r="G83" t="s">
        <v>453</v>
      </c>
      <c r="H83" t="s">
        <v>400</v>
      </c>
      <c r="I83">
        <v>23.2</v>
      </c>
      <c r="J83">
        <v>0.08</v>
      </c>
    </row>
    <row r="84" spans="7:10" x14ac:dyDescent="0.25">
      <c r="G84" t="s">
        <v>385</v>
      </c>
      <c r="H84" t="s">
        <v>385</v>
      </c>
      <c r="I84">
        <v>31.2</v>
      </c>
      <c r="J84">
        <v>0</v>
      </c>
    </row>
    <row r="85" spans="7:10" x14ac:dyDescent="0.25">
      <c r="G85" t="s">
        <v>385</v>
      </c>
      <c r="H85" t="s">
        <v>246</v>
      </c>
      <c r="I85">
        <v>15.2</v>
      </c>
      <c r="J85">
        <v>9.6000000000000002E-2</v>
      </c>
    </row>
    <row r="86" spans="7:10" x14ac:dyDescent="0.25">
      <c r="G86" t="s">
        <v>461</v>
      </c>
      <c r="H86" t="s">
        <v>461</v>
      </c>
      <c r="I86">
        <v>0</v>
      </c>
      <c r="J86">
        <v>6.4000000000000001E-2</v>
      </c>
    </row>
    <row r="87" spans="7:10" x14ac:dyDescent="0.25">
      <c r="G87" t="s">
        <v>310</v>
      </c>
      <c r="H87" t="s">
        <v>310</v>
      </c>
      <c r="I87">
        <v>0</v>
      </c>
      <c r="J87">
        <v>0</v>
      </c>
    </row>
    <row r="88" spans="7:10" x14ac:dyDescent="0.25">
      <c r="G88" t="s">
        <v>247</v>
      </c>
      <c r="H88" t="s">
        <v>249</v>
      </c>
      <c r="I88">
        <v>16</v>
      </c>
      <c r="J88">
        <v>1.3999999999999999E-4</v>
      </c>
    </row>
    <row r="89" spans="7:10" x14ac:dyDescent="0.25">
      <c r="G89" t="s">
        <v>247</v>
      </c>
      <c r="H89" t="s">
        <v>424</v>
      </c>
      <c r="I89">
        <v>20</v>
      </c>
      <c r="J89">
        <v>4.0140000000000002E-2</v>
      </c>
    </row>
    <row r="90" spans="7:10" x14ac:dyDescent="0.25">
      <c r="G90" t="s">
        <v>247</v>
      </c>
      <c r="H90" t="s">
        <v>248</v>
      </c>
      <c r="I90">
        <v>39.200000000000003</v>
      </c>
      <c r="J90">
        <v>1.3999999999999999E-4</v>
      </c>
    </row>
    <row r="91" spans="7:10" x14ac:dyDescent="0.25">
      <c r="G91" t="s">
        <v>268</v>
      </c>
      <c r="H91" t="s">
        <v>268</v>
      </c>
      <c r="I91">
        <v>31.2</v>
      </c>
      <c r="J91">
        <v>5.9400000000000001E-2</v>
      </c>
    </row>
    <row r="92" spans="7:10" x14ac:dyDescent="0.25">
      <c r="G92" t="s">
        <v>372</v>
      </c>
      <c r="H92" t="s">
        <v>373</v>
      </c>
      <c r="I92">
        <v>47.2</v>
      </c>
      <c r="J92">
        <v>0.08</v>
      </c>
    </row>
    <row r="93" spans="7:10" x14ac:dyDescent="0.25">
      <c r="G93" t="s">
        <v>229</v>
      </c>
      <c r="H93" t="s">
        <v>230</v>
      </c>
      <c r="I93">
        <v>15.2</v>
      </c>
      <c r="J93">
        <v>6.4000000000000001E-2</v>
      </c>
    </row>
    <row r="94" spans="7:10" x14ac:dyDescent="0.25">
      <c r="G94" t="s">
        <v>229</v>
      </c>
      <c r="H94" t="s">
        <v>371</v>
      </c>
      <c r="I94">
        <v>0</v>
      </c>
      <c r="J94">
        <v>0</v>
      </c>
    </row>
    <row r="95" spans="7:10" x14ac:dyDescent="0.25">
      <c r="G95" t="s">
        <v>285</v>
      </c>
      <c r="H95" t="s">
        <v>286</v>
      </c>
      <c r="I95">
        <v>8</v>
      </c>
      <c r="J95">
        <v>0.08</v>
      </c>
    </row>
    <row r="96" spans="7:10" x14ac:dyDescent="0.25">
      <c r="G96" t="s">
        <v>285</v>
      </c>
      <c r="H96" t="s">
        <v>405</v>
      </c>
      <c r="I96">
        <v>8</v>
      </c>
      <c r="J96">
        <v>6.5600000000000006E-2</v>
      </c>
    </row>
    <row r="97" spans="7:10" x14ac:dyDescent="0.25">
      <c r="G97" t="s">
        <v>285</v>
      </c>
      <c r="H97" t="s">
        <v>404</v>
      </c>
      <c r="I97">
        <v>39.200000000000003</v>
      </c>
      <c r="J97">
        <v>0.26</v>
      </c>
    </row>
    <row r="98" spans="7:10" x14ac:dyDescent="0.25">
      <c r="G98" t="s">
        <v>285</v>
      </c>
      <c r="H98" t="s">
        <v>406</v>
      </c>
      <c r="I98">
        <v>79.2</v>
      </c>
      <c r="J98">
        <v>0.22489999999999999</v>
      </c>
    </row>
    <row r="99" spans="7:10" x14ac:dyDescent="0.25">
      <c r="G99" t="s">
        <v>285</v>
      </c>
      <c r="H99" t="s">
        <v>275</v>
      </c>
      <c r="I99">
        <v>15.2</v>
      </c>
      <c r="J99">
        <v>0.34115000000000001</v>
      </c>
    </row>
    <row r="100" spans="7:10" x14ac:dyDescent="0.25">
      <c r="G100" t="s">
        <v>358</v>
      </c>
      <c r="H100" t="s">
        <v>264</v>
      </c>
      <c r="I100">
        <v>20</v>
      </c>
      <c r="J100">
        <v>0.1016</v>
      </c>
    </row>
    <row r="101" spans="7:10" x14ac:dyDescent="0.25">
      <c r="G101" t="s">
        <v>358</v>
      </c>
      <c r="H101" t="s">
        <v>362</v>
      </c>
      <c r="I101">
        <v>20</v>
      </c>
      <c r="J101">
        <v>0.1512</v>
      </c>
    </row>
    <row r="102" spans="7:10" x14ac:dyDescent="0.25">
      <c r="G102" t="s">
        <v>358</v>
      </c>
      <c r="H102" t="s">
        <v>361</v>
      </c>
      <c r="I102">
        <v>20</v>
      </c>
      <c r="J102">
        <v>7.5999999999999998E-2</v>
      </c>
    </row>
    <row r="103" spans="7:10" x14ac:dyDescent="0.25">
      <c r="G103" t="s">
        <v>358</v>
      </c>
      <c r="H103" t="s">
        <v>359</v>
      </c>
      <c r="I103">
        <v>20</v>
      </c>
      <c r="J103">
        <v>0.1016</v>
      </c>
    </row>
    <row r="104" spans="7:10" x14ac:dyDescent="0.25">
      <c r="G104" t="s">
        <v>358</v>
      </c>
      <c r="H104" t="s">
        <v>363</v>
      </c>
      <c r="I104">
        <v>20</v>
      </c>
      <c r="J104">
        <v>0.1512</v>
      </c>
    </row>
    <row r="105" spans="7:10" x14ac:dyDescent="0.25">
      <c r="G105" t="s">
        <v>358</v>
      </c>
      <c r="H105" t="s">
        <v>360</v>
      </c>
      <c r="I105">
        <v>20</v>
      </c>
      <c r="J105">
        <v>0.1512</v>
      </c>
    </row>
    <row r="106" spans="7:10" x14ac:dyDescent="0.25">
      <c r="G106" t="s">
        <v>301</v>
      </c>
      <c r="H106" t="s">
        <v>387</v>
      </c>
      <c r="I106">
        <v>34.4</v>
      </c>
      <c r="J106">
        <v>0.12640000000000001</v>
      </c>
    </row>
    <row r="107" spans="7:10" x14ac:dyDescent="0.25">
      <c r="G107" t="s">
        <v>301</v>
      </c>
      <c r="H107" t="s">
        <v>301</v>
      </c>
      <c r="I107">
        <v>14.4</v>
      </c>
      <c r="J107">
        <v>0.12640000000000001</v>
      </c>
    </row>
    <row r="108" spans="7:10" x14ac:dyDescent="0.25">
      <c r="G108" t="s">
        <v>287</v>
      </c>
      <c r="H108" t="s">
        <v>277</v>
      </c>
      <c r="I108">
        <v>23.2</v>
      </c>
      <c r="J108">
        <v>6.4000000000000003E-3</v>
      </c>
    </row>
    <row r="109" spans="7:10" x14ac:dyDescent="0.25">
      <c r="G109" t="s">
        <v>287</v>
      </c>
      <c r="H109" t="s">
        <v>287</v>
      </c>
      <c r="I109">
        <v>0</v>
      </c>
      <c r="J109">
        <v>0.04</v>
      </c>
    </row>
    <row r="110" spans="7:10" x14ac:dyDescent="0.25">
      <c r="G110" t="s">
        <v>287</v>
      </c>
      <c r="H110" t="s">
        <v>357</v>
      </c>
      <c r="I110">
        <v>0</v>
      </c>
      <c r="J110">
        <v>0.6</v>
      </c>
    </row>
    <row r="111" spans="7:10" x14ac:dyDescent="0.25">
      <c r="G111" t="s">
        <v>439</v>
      </c>
      <c r="H111" t="s">
        <v>440</v>
      </c>
      <c r="I111">
        <v>12.8</v>
      </c>
      <c r="J111">
        <v>0.224</v>
      </c>
    </row>
    <row r="112" spans="7:10" x14ac:dyDescent="0.25">
      <c r="G112" t="s">
        <v>278</v>
      </c>
      <c r="H112" t="s">
        <v>258</v>
      </c>
      <c r="I112">
        <v>23.2</v>
      </c>
      <c r="J112">
        <v>7.4146400000000001E-2</v>
      </c>
    </row>
    <row r="113" spans="7:10" x14ac:dyDescent="0.25">
      <c r="G113" t="s">
        <v>241</v>
      </c>
      <c r="H113" t="s">
        <v>242</v>
      </c>
      <c r="I113">
        <v>23.2</v>
      </c>
      <c r="J113">
        <v>7.1999999999999995E-2</v>
      </c>
    </row>
    <row r="114" spans="7:10" x14ac:dyDescent="0.25">
      <c r="G114" t="s">
        <v>241</v>
      </c>
      <c r="H114" t="s">
        <v>350</v>
      </c>
      <c r="I114">
        <v>0</v>
      </c>
      <c r="J114">
        <v>0</v>
      </c>
    </row>
    <row r="115" spans="7:10" x14ac:dyDescent="0.25">
      <c r="G115" t="s">
        <v>241</v>
      </c>
      <c r="H115" t="s">
        <v>349</v>
      </c>
      <c r="I115">
        <v>23.2</v>
      </c>
      <c r="J115">
        <v>8.4879999999999997E-2</v>
      </c>
    </row>
    <row r="116" spans="7:10" x14ac:dyDescent="0.25">
      <c r="G116" t="s">
        <v>235</v>
      </c>
      <c r="H116" t="s">
        <v>418</v>
      </c>
      <c r="I116">
        <v>0</v>
      </c>
      <c r="J116">
        <v>0.20569999999999999</v>
      </c>
    </row>
    <row r="117" spans="7:10" x14ac:dyDescent="0.25">
      <c r="G117" t="s">
        <v>235</v>
      </c>
      <c r="H117" t="s">
        <v>419</v>
      </c>
      <c r="I117">
        <v>23.2</v>
      </c>
      <c r="J117">
        <v>0.13200000000000001</v>
      </c>
    </row>
    <row r="118" spans="7:10" x14ac:dyDescent="0.25">
      <c r="G118" t="s">
        <v>235</v>
      </c>
      <c r="H118" t="s">
        <v>240</v>
      </c>
      <c r="I118">
        <v>0</v>
      </c>
      <c r="J118">
        <v>0.1057</v>
      </c>
    </row>
    <row r="119" spans="7:10" x14ac:dyDescent="0.25">
      <c r="G119" t="s">
        <v>235</v>
      </c>
      <c r="H119" t="s">
        <v>417</v>
      </c>
      <c r="I119">
        <v>39.200000000000003</v>
      </c>
      <c r="J119">
        <v>0</v>
      </c>
    </row>
    <row r="120" spans="7:10" x14ac:dyDescent="0.25">
      <c r="G120" t="s">
        <v>235</v>
      </c>
      <c r="H120" t="s">
        <v>489</v>
      </c>
      <c r="I120">
        <v>39.200000000000003</v>
      </c>
      <c r="J120">
        <v>0</v>
      </c>
    </row>
    <row r="121" spans="7:10" x14ac:dyDescent="0.25">
      <c r="G121" t="s">
        <v>235</v>
      </c>
      <c r="H121" t="s">
        <v>416</v>
      </c>
      <c r="I121">
        <v>0</v>
      </c>
      <c r="J121">
        <v>0.152</v>
      </c>
    </row>
    <row r="122" spans="7:10" x14ac:dyDescent="0.25">
      <c r="G122" t="s">
        <v>235</v>
      </c>
      <c r="H122" t="s">
        <v>488</v>
      </c>
      <c r="I122">
        <v>0</v>
      </c>
      <c r="J122">
        <v>0.152</v>
      </c>
    </row>
    <row r="123" spans="7:10" x14ac:dyDescent="0.25">
      <c r="G123" t="s">
        <v>235</v>
      </c>
      <c r="H123" t="s">
        <v>236</v>
      </c>
      <c r="I123">
        <v>23.2</v>
      </c>
      <c r="J123">
        <v>3.2000000000000001E-2</v>
      </c>
    </row>
    <row r="124" spans="7:10" x14ac:dyDescent="0.25">
      <c r="G124" t="s">
        <v>235</v>
      </c>
      <c r="H124" t="s">
        <v>415</v>
      </c>
      <c r="I124">
        <v>0</v>
      </c>
      <c r="J124">
        <v>0.152</v>
      </c>
    </row>
    <row r="125" spans="7:10" x14ac:dyDescent="0.25">
      <c r="G125" t="s">
        <v>458</v>
      </c>
      <c r="H125" t="s">
        <v>458</v>
      </c>
      <c r="I125">
        <v>23.2</v>
      </c>
      <c r="J125">
        <v>7.0000000000000007E-2</v>
      </c>
    </row>
    <row r="126" spans="7:10" x14ac:dyDescent="0.25">
      <c r="G126" t="s">
        <v>377</v>
      </c>
      <c r="H126" t="s">
        <v>380</v>
      </c>
      <c r="I126">
        <v>32</v>
      </c>
      <c r="J126">
        <v>0</v>
      </c>
    </row>
    <row r="127" spans="7:10" x14ac:dyDescent="0.25">
      <c r="G127" t="s">
        <v>377</v>
      </c>
      <c r="H127" t="s">
        <v>381</v>
      </c>
      <c r="I127">
        <v>41.2</v>
      </c>
      <c r="J127">
        <v>0</v>
      </c>
    </row>
    <row r="128" spans="7:10" x14ac:dyDescent="0.25">
      <c r="G128" t="s">
        <v>377</v>
      </c>
      <c r="H128" t="s">
        <v>378</v>
      </c>
      <c r="I128">
        <v>14</v>
      </c>
      <c r="J128">
        <v>5.6000000000000001E-2</v>
      </c>
    </row>
    <row r="129" spans="7:10" x14ac:dyDescent="0.25">
      <c r="G129" t="s">
        <v>377</v>
      </c>
      <c r="H129" t="s">
        <v>379</v>
      </c>
      <c r="I129">
        <v>23.2</v>
      </c>
      <c r="J129">
        <v>5.6000000000000001E-2</v>
      </c>
    </row>
    <row r="130" spans="7:10" x14ac:dyDescent="0.25">
      <c r="G130" t="s">
        <v>265</v>
      </c>
      <c r="H130" t="s">
        <v>267</v>
      </c>
      <c r="I130">
        <v>31.2</v>
      </c>
      <c r="J130">
        <v>0</v>
      </c>
    </row>
    <row r="131" spans="7:10" x14ac:dyDescent="0.25">
      <c r="G131" t="s">
        <v>265</v>
      </c>
      <c r="H131" t="s">
        <v>421</v>
      </c>
      <c r="I131">
        <v>31.2</v>
      </c>
      <c r="J131">
        <v>7.0000000000000007E-2</v>
      </c>
    </row>
    <row r="132" spans="7:10" x14ac:dyDescent="0.25">
      <c r="G132" t="s">
        <v>265</v>
      </c>
      <c r="H132" t="s">
        <v>420</v>
      </c>
      <c r="I132">
        <v>23.2</v>
      </c>
      <c r="J132">
        <v>0.16400000000000001</v>
      </c>
    </row>
    <row r="133" spans="7:10" x14ac:dyDescent="0.25">
      <c r="G133" t="s">
        <v>265</v>
      </c>
      <c r="H133" t="s">
        <v>422</v>
      </c>
      <c r="I133">
        <v>23.2</v>
      </c>
      <c r="J133">
        <v>8.4000000000000005E-2</v>
      </c>
    </row>
    <row r="134" spans="7:10" x14ac:dyDescent="0.25">
      <c r="G134" t="s">
        <v>265</v>
      </c>
      <c r="H134" t="s">
        <v>266</v>
      </c>
      <c r="I134">
        <v>15.2</v>
      </c>
      <c r="J134">
        <v>8.4000000000000005E-2</v>
      </c>
    </row>
    <row r="135" spans="7:10" x14ac:dyDescent="0.25">
      <c r="G135" t="s">
        <v>250</v>
      </c>
      <c r="H135" t="s">
        <v>374</v>
      </c>
      <c r="I135">
        <v>12</v>
      </c>
      <c r="J135">
        <v>0</v>
      </c>
    </row>
    <row r="136" spans="7:10" x14ac:dyDescent="0.25">
      <c r="G136" t="s">
        <v>250</v>
      </c>
      <c r="H136" t="s">
        <v>251</v>
      </c>
      <c r="I136">
        <v>12</v>
      </c>
      <c r="J136">
        <v>0.1</v>
      </c>
    </row>
    <row r="137" spans="7:10" x14ac:dyDescent="0.25">
      <c r="G137" t="s">
        <v>443</v>
      </c>
      <c r="H137" t="s">
        <v>277</v>
      </c>
      <c r="I137">
        <v>8.4</v>
      </c>
      <c r="J137">
        <v>0.08</v>
      </c>
    </row>
    <row r="138" spans="7:10" x14ac:dyDescent="0.25">
      <c r="G138" t="s">
        <v>274</v>
      </c>
      <c r="H138" t="s">
        <v>258</v>
      </c>
      <c r="I138">
        <v>23.2</v>
      </c>
      <c r="J138">
        <v>0.09</v>
      </c>
    </row>
    <row r="139" spans="7:10" x14ac:dyDescent="0.25">
      <c r="G139" t="s">
        <v>274</v>
      </c>
      <c r="H139" t="s">
        <v>275</v>
      </c>
      <c r="I139">
        <v>48.666666666666671</v>
      </c>
      <c r="J139">
        <v>2.5000000000000001E-2</v>
      </c>
    </row>
    <row r="140" spans="7:10" x14ac:dyDescent="0.25">
      <c r="G140" t="s">
        <v>383</v>
      </c>
      <c r="H140" t="s">
        <v>384</v>
      </c>
      <c r="I140">
        <v>12</v>
      </c>
      <c r="J140">
        <v>0.2</v>
      </c>
    </row>
    <row r="141" spans="7:10" x14ac:dyDescent="0.25">
      <c r="G141" t="s">
        <v>470</v>
      </c>
      <c r="H141" t="s">
        <v>444</v>
      </c>
      <c r="I141">
        <v>15.2</v>
      </c>
      <c r="J141">
        <v>8.7999999999999995E-2</v>
      </c>
    </row>
    <row r="142" spans="7:10" x14ac:dyDescent="0.25">
      <c r="G142" t="s">
        <v>299</v>
      </c>
      <c r="H142" t="s">
        <v>300</v>
      </c>
      <c r="I142">
        <v>39.200000000000003</v>
      </c>
      <c r="J142">
        <v>0.12</v>
      </c>
    </row>
    <row r="143" spans="7:10" x14ac:dyDescent="0.25">
      <c r="G143" t="s">
        <v>288</v>
      </c>
      <c r="H143" t="s">
        <v>275</v>
      </c>
      <c r="I143">
        <v>55.2</v>
      </c>
      <c r="J143">
        <v>0</v>
      </c>
    </row>
    <row r="144" spans="7:10" x14ac:dyDescent="0.25">
      <c r="G144" t="s">
        <v>288</v>
      </c>
      <c r="H144" t="s">
        <v>447</v>
      </c>
      <c r="I144">
        <v>0</v>
      </c>
      <c r="J144">
        <v>9.6000000000000002E-2</v>
      </c>
    </row>
    <row r="145" spans="7:10" x14ac:dyDescent="0.25">
      <c r="G145" t="s">
        <v>288</v>
      </c>
      <c r="H145" t="s">
        <v>289</v>
      </c>
      <c r="I145">
        <v>15.2</v>
      </c>
      <c r="J145">
        <v>0</v>
      </c>
    </row>
    <row r="146" spans="7:10" x14ac:dyDescent="0.25">
      <c r="G146" t="s">
        <v>302</v>
      </c>
      <c r="H146" t="s">
        <v>388</v>
      </c>
      <c r="I146">
        <v>0.8</v>
      </c>
      <c r="J146">
        <v>0.182</v>
      </c>
    </row>
    <row r="147" spans="7:10" x14ac:dyDescent="0.25">
      <c r="G147" t="s">
        <v>302</v>
      </c>
      <c r="H147" t="s">
        <v>389</v>
      </c>
      <c r="I147">
        <v>39.200000000000003</v>
      </c>
      <c r="J147">
        <v>0</v>
      </c>
    </row>
    <row r="148" spans="7:10" x14ac:dyDescent="0.25">
      <c r="G148" t="s">
        <v>302</v>
      </c>
      <c r="H148" t="s">
        <v>289</v>
      </c>
      <c r="I148">
        <v>15.2</v>
      </c>
      <c r="J148">
        <v>9.1200000000000003E-2</v>
      </c>
    </row>
    <row r="149" spans="7:10" x14ac:dyDescent="0.25">
      <c r="G149" t="s">
        <v>302</v>
      </c>
      <c r="H149" t="s">
        <v>302</v>
      </c>
      <c r="I149">
        <v>0.8</v>
      </c>
      <c r="J149">
        <v>0.182</v>
      </c>
    </row>
    <row r="150" spans="7:10" x14ac:dyDescent="0.25">
      <c r="G150" t="s">
        <v>302</v>
      </c>
      <c r="H150" t="s">
        <v>390</v>
      </c>
      <c r="I150">
        <v>0</v>
      </c>
      <c r="J150">
        <v>0.09</v>
      </c>
    </row>
    <row r="151" spans="7:10" x14ac:dyDescent="0.25">
      <c r="G151" t="s">
        <v>261</v>
      </c>
      <c r="H151" t="s">
        <v>430</v>
      </c>
      <c r="I151">
        <v>23.2</v>
      </c>
      <c r="J151">
        <v>0.10800000000000001</v>
      </c>
    </row>
    <row r="152" spans="7:10" x14ac:dyDescent="0.25">
      <c r="G152" t="s">
        <v>261</v>
      </c>
      <c r="H152" t="s">
        <v>262</v>
      </c>
      <c r="I152">
        <v>23.2</v>
      </c>
      <c r="J152">
        <v>0.10800000000000001</v>
      </c>
    </row>
    <row r="153" spans="7:10" x14ac:dyDescent="0.25">
      <c r="G153" t="s">
        <v>435</v>
      </c>
      <c r="H153" t="s">
        <v>438</v>
      </c>
      <c r="I153">
        <v>0</v>
      </c>
      <c r="J153">
        <v>5.6000000000000001E-2</v>
      </c>
    </row>
    <row r="154" spans="7:10" x14ac:dyDescent="0.25">
      <c r="G154" t="s">
        <v>435</v>
      </c>
      <c r="H154" t="s">
        <v>436</v>
      </c>
      <c r="I154">
        <v>79.2</v>
      </c>
      <c r="J154">
        <v>0</v>
      </c>
    </row>
    <row r="155" spans="7:10" x14ac:dyDescent="0.25">
      <c r="G155" t="s">
        <v>435</v>
      </c>
      <c r="H155" t="s">
        <v>437</v>
      </c>
      <c r="I155">
        <v>23.2</v>
      </c>
      <c r="J155">
        <v>0.14399999999999999</v>
      </c>
    </row>
    <row r="156" spans="7:10" x14ac:dyDescent="0.25">
      <c r="G156" t="s">
        <v>435</v>
      </c>
      <c r="H156" t="s">
        <v>400</v>
      </c>
      <c r="I156">
        <v>79.2</v>
      </c>
      <c r="J156">
        <v>0</v>
      </c>
    </row>
    <row r="157" spans="7:10" x14ac:dyDescent="0.25">
      <c r="G157" t="s">
        <v>435</v>
      </c>
      <c r="H157" t="s">
        <v>435</v>
      </c>
      <c r="I157">
        <v>23.2</v>
      </c>
      <c r="J157">
        <v>3.2000000000000001E-2</v>
      </c>
    </row>
    <row r="158" spans="7:10" x14ac:dyDescent="0.25">
      <c r="G158" t="s">
        <v>254</v>
      </c>
      <c r="H158" t="s">
        <v>446</v>
      </c>
      <c r="I158">
        <v>20</v>
      </c>
      <c r="J158">
        <v>0.1</v>
      </c>
    </row>
    <row r="159" spans="7:10" x14ac:dyDescent="0.25">
      <c r="G159" t="s">
        <v>254</v>
      </c>
      <c r="H159" t="s">
        <v>445</v>
      </c>
      <c r="I159">
        <v>12</v>
      </c>
      <c r="J159">
        <v>0.12</v>
      </c>
    </row>
    <row r="160" spans="7:10" x14ac:dyDescent="0.25">
      <c r="G160" t="s">
        <v>254</v>
      </c>
      <c r="H160" t="s">
        <v>255</v>
      </c>
      <c r="I160">
        <v>20</v>
      </c>
      <c r="J160">
        <v>0.02</v>
      </c>
    </row>
    <row r="161" spans="7:10" x14ac:dyDescent="0.25">
      <c r="G161" t="s">
        <v>254</v>
      </c>
      <c r="H161" t="s">
        <v>444</v>
      </c>
      <c r="I161">
        <v>12</v>
      </c>
      <c r="J161">
        <v>0.04</v>
      </c>
    </row>
    <row r="162" spans="7:10" x14ac:dyDescent="0.25">
      <c r="G162" t="s">
        <v>441</v>
      </c>
      <c r="H162" t="s">
        <v>442</v>
      </c>
      <c r="I162">
        <v>24.941666666666666</v>
      </c>
      <c r="J162">
        <v>0.1</v>
      </c>
    </row>
    <row r="163" spans="7:10" x14ac:dyDescent="0.25">
      <c r="G163" t="s">
        <v>279</v>
      </c>
      <c r="H163" t="s">
        <v>395</v>
      </c>
      <c r="I163">
        <v>0</v>
      </c>
      <c r="J163">
        <v>1.2E-2</v>
      </c>
    </row>
    <row r="164" spans="7:10" x14ac:dyDescent="0.25">
      <c r="G164" t="s">
        <v>279</v>
      </c>
      <c r="H164" t="s">
        <v>392</v>
      </c>
      <c r="I164">
        <v>0</v>
      </c>
      <c r="J164">
        <v>5.0000000000000001E-3</v>
      </c>
    </row>
    <row r="165" spans="7:10" x14ac:dyDescent="0.25">
      <c r="G165" t="s">
        <v>279</v>
      </c>
      <c r="H165" t="s">
        <v>396</v>
      </c>
      <c r="I165">
        <v>0</v>
      </c>
      <c r="J165">
        <v>3.5999999999999997E-2</v>
      </c>
    </row>
    <row r="166" spans="7:10" x14ac:dyDescent="0.25">
      <c r="G166" t="s">
        <v>279</v>
      </c>
      <c r="H166" t="s">
        <v>397</v>
      </c>
      <c r="I166">
        <v>0</v>
      </c>
      <c r="J166">
        <v>0.05</v>
      </c>
    </row>
    <row r="167" spans="7:10" x14ac:dyDescent="0.25">
      <c r="G167" t="s">
        <v>279</v>
      </c>
      <c r="H167" t="s">
        <v>398</v>
      </c>
      <c r="I167">
        <v>0</v>
      </c>
      <c r="J167">
        <v>0.312</v>
      </c>
    </row>
    <row r="168" spans="7:10" x14ac:dyDescent="0.25">
      <c r="G168" t="s">
        <v>279</v>
      </c>
      <c r="H168" t="s">
        <v>399</v>
      </c>
      <c r="I168">
        <v>0</v>
      </c>
      <c r="J168">
        <v>0</v>
      </c>
    </row>
    <row r="169" spans="7:10" x14ac:dyDescent="0.25">
      <c r="G169" t="s">
        <v>279</v>
      </c>
      <c r="H169" t="s">
        <v>393</v>
      </c>
      <c r="I169">
        <v>10</v>
      </c>
      <c r="J169">
        <v>0.04</v>
      </c>
    </row>
    <row r="170" spans="7:10" x14ac:dyDescent="0.25">
      <c r="G170" t="s">
        <v>279</v>
      </c>
      <c r="H170" t="s">
        <v>391</v>
      </c>
      <c r="I170">
        <v>23.2</v>
      </c>
      <c r="J170">
        <v>0.312</v>
      </c>
    </row>
    <row r="171" spans="7:10" x14ac:dyDescent="0.25">
      <c r="G171" t="s">
        <v>279</v>
      </c>
      <c r="H171" t="s">
        <v>266</v>
      </c>
      <c r="I171">
        <v>23.2</v>
      </c>
      <c r="J171">
        <v>0.39200000000000002</v>
      </c>
    </row>
    <row r="172" spans="7:10" x14ac:dyDescent="0.25">
      <c r="G172" t="s">
        <v>279</v>
      </c>
      <c r="H172" t="s">
        <v>281</v>
      </c>
      <c r="I172">
        <v>0</v>
      </c>
      <c r="J172">
        <v>1.2E-2</v>
      </c>
    </row>
    <row r="173" spans="7:10" x14ac:dyDescent="0.25">
      <c r="G173" t="s">
        <v>279</v>
      </c>
      <c r="H173" t="s">
        <v>394</v>
      </c>
      <c r="I173">
        <v>0</v>
      </c>
      <c r="J173">
        <v>1.2E-2</v>
      </c>
    </row>
    <row r="174" spans="7:10" x14ac:dyDescent="0.25">
      <c r="G174" t="s">
        <v>279</v>
      </c>
      <c r="H174" t="s">
        <v>280</v>
      </c>
      <c r="I174">
        <v>0</v>
      </c>
      <c r="J174">
        <v>5.0000000000000001E-3</v>
      </c>
    </row>
    <row r="175" spans="7:10" x14ac:dyDescent="0.25">
      <c r="G175" t="s">
        <v>451</v>
      </c>
      <c r="H175" t="s">
        <v>452</v>
      </c>
      <c r="I175">
        <v>20</v>
      </c>
      <c r="J175">
        <v>0.04</v>
      </c>
    </row>
    <row r="176" spans="7:10" x14ac:dyDescent="0.25">
      <c r="G176" t="s">
        <v>407</v>
      </c>
      <c r="H176" t="s">
        <v>408</v>
      </c>
      <c r="I176">
        <v>15.2</v>
      </c>
      <c r="J176">
        <v>0.04</v>
      </c>
    </row>
    <row r="177" spans="7:10" x14ac:dyDescent="0.25">
      <c r="G177" t="s">
        <v>407</v>
      </c>
      <c r="H177" t="s">
        <v>409</v>
      </c>
      <c r="I177">
        <v>15.2</v>
      </c>
      <c r="J177">
        <v>6.8000000000000005E-2</v>
      </c>
    </row>
  </sheetData>
  <phoneticPr fontId="1" type="noConversion"/>
  <pageMargins left="0.7" right="0.7" top="0.75" bottom="0.75" header="0.3" footer="0.3"/>
  <tableParts count="10">
    <tablePart r:id="rId1"/>
    <tablePart r:id="rId2"/>
    <tablePart r:id="rId3"/>
    <tablePart r:id="rId4"/>
    <tablePart r:id="rId5"/>
    <tablePart r:id="rId6"/>
    <tablePart r:id="rId7"/>
    <tablePart r:id="rId8"/>
    <tablePart r:id="rId9"/>
    <tablePart r:id="rId10"/>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Props1.xml><?xml version="1.0" encoding="utf-8"?>
<ds:datastoreItem xmlns:ds="http://schemas.openxmlformats.org/officeDocument/2006/customXml" ds:itemID="{26D68FD8-FA17-4420-A1CD-41636DC3BB14}">
  <ds:schemaRefs>
    <ds:schemaRef ds:uri="http://gemini/pivotcustomization/TableXML_nyeste_version_b0bfd678-0cc2-41bd-9866-4175d0e8b036"/>
  </ds:schemaRefs>
</ds:datastoreItem>
</file>

<file path=customXml/itemProps2.xml><?xml version="1.0" encoding="utf-8"?>
<ds:datastoreItem xmlns:ds="http://schemas.openxmlformats.org/officeDocument/2006/customXml" ds:itemID="{CB715AFA-41EC-4927-95C5-3E23A4F16127}">
  <ds:schemaRefs/>
</ds:datastoreItem>
</file>

<file path=customXml/itemProps3.xml><?xml version="1.0" encoding="utf-8"?>
<ds:datastoreItem xmlns:ds="http://schemas.openxmlformats.org/officeDocument/2006/customXml" ds:itemID="{25CF8C0E-EA74-4EB3-9AE4-C9668C559527}">
  <ds:schemaRefs>
    <ds:schemaRef ds:uri="http://gemini/pivotcustomization/LinkedTableUpdateMode"/>
  </ds:schemaRefs>
</ds:datastoreItem>
</file>

<file path=customXml/itemProps4.xml><?xml version="1.0" encoding="utf-8"?>
<ds:datastoreItem xmlns:ds="http://schemas.openxmlformats.org/officeDocument/2006/customXml" ds:itemID="{DE2E47C9-3DC0-4D89-B08B-FDC2223E22B6}">
  <ds:schemaRefs/>
</ds:datastoreItem>
</file>

<file path=customXml/itemProps5.xml><?xml version="1.0" encoding="utf-8"?>
<ds:datastoreItem xmlns:ds="http://schemas.openxmlformats.org/officeDocument/2006/customXml" ds:itemID="{FF7B6E2C-4CE4-455D-979A-A29E5EDA776D}">
  <ds:schemaRefs>
    <ds:schemaRef ds:uri="http://schemas.microsoft.com/DataMashup"/>
  </ds:schemaRefs>
</ds:datastoreItem>
</file>

<file path=customXml/itemProps6.xml><?xml version="1.0" encoding="utf-8"?>
<ds:datastoreItem xmlns:ds="http://schemas.openxmlformats.org/officeDocument/2006/customXml" ds:itemID="{0CC31131-4210-4FBC-8F25-2DA13AF6131F}">
  <ds:schemaRefs/>
</ds:datastoreItem>
</file>

<file path=customXml/itemProps7.xml><?xml version="1.0" encoding="utf-8"?>
<ds:datastoreItem xmlns:ds="http://schemas.openxmlformats.org/officeDocument/2006/customXml" ds:itemID="{BEB760F5-08E6-4459-AD44-19BFE7DC7470}">
  <ds:schemaRefs/>
</ds:datastoreItem>
</file>

<file path=customXml/itemProps8.xml><?xml version="1.0" encoding="utf-8"?>
<ds:datastoreItem xmlns:ds="http://schemas.openxmlformats.org/officeDocument/2006/customXml" ds:itemID="{EF14D2D3-756F-480C-86EA-3CA9369FB138}">
  <ds:schemaRefs/>
</ds:datastoreItem>
</file>

<file path=customXml/itemProps9.xml><?xml version="1.0" encoding="utf-8"?>
<ds:datastoreItem xmlns:ds="http://schemas.openxmlformats.org/officeDocument/2006/customXml" ds:itemID="{714AFD9E-B5D5-4AAE-A6B9-EFCCB9369F78}">
  <ds:schemaRefs/>
</ds:datastoreItem>
</file>

<file path=customXml/itemProps10.xml><?xml version="1.0" encoding="utf-8"?>
<ds:datastoreItem xmlns:ds="http://schemas.openxmlformats.org/officeDocument/2006/customXml" ds:itemID="{EC1B1B2E-2F93-4D1B-885D-FBFA2091D68A}">
  <ds:schemaRefs/>
</ds:datastoreItem>
</file>

<file path=customXml/itemProps11.xml><?xml version="1.0" encoding="utf-8"?>
<ds:datastoreItem xmlns:ds="http://schemas.openxmlformats.org/officeDocument/2006/customXml" ds:itemID="{C5AF1D2F-AAAB-4A88-AD26-F47A25C6404D}">
  <ds:schemaRefs>
    <ds:schemaRef ds:uri="http://gemini/pivotcustomization/TableXML_Timer_4298f3ba-ef6d-4d22-8509-9036143f169b"/>
  </ds:schemaRefs>
</ds:datastoreItem>
</file>

<file path=customXml/itemProps12.xml><?xml version="1.0" encoding="utf-8"?>
<ds:datastoreItem xmlns:ds="http://schemas.openxmlformats.org/officeDocument/2006/customXml" ds:itemID="{32E4FF3D-B099-4000-8D7B-8A699822CC64}">
  <ds:schemaRefs/>
</ds:datastoreItem>
</file>

<file path=customXml/itemProps13.xml><?xml version="1.0" encoding="utf-8"?>
<ds:datastoreItem xmlns:ds="http://schemas.openxmlformats.org/officeDocument/2006/customXml" ds:itemID="{62AE41AD-9762-4D43-9668-B2EF61DD19EA}">
  <ds:schemaRefs>
    <ds:schemaRef ds:uri="http://gemini/pivotcustomization/ShowHidden"/>
  </ds:schemaRefs>
</ds:datastoreItem>
</file>

<file path=customXml/itemProps14.xml><?xml version="1.0" encoding="utf-8"?>
<ds:datastoreItem xmlns:ds="http://schemas.openxmlformats.org/officeDocument/2006/customXml" ds:itemID="{02D9AB56-2028-415A-9772-B8D293D07B3A}">
  <ds:schemaRefs/>
</ds:datastoreItem>
</file>

<file path=customXml/itemProps15.xml><?xml version="1.0" encoding="utf-8"?>
<ds:datastoreItem xmlns:ds="http://schemas.openxmlformats.org/officeDocument/2006/customXml" ds:itemID="{2DE41941-EF19-4F18-B8D1-B25DF1E9575A}">
  <ds:schemaRefs/>
</ds:datastoreItem>
</file>

<file path=customXml/itemProps16.xml><?xml version="1.0" encoding="utf-8"?>
<ds:datastoreItem xmlns:ds="http://schemas.openxmlformats.org/officeDocument/2006/customXml" ds:itemID="{3ADE5235-713E-4C71-9C9D-D6B577C657A6}">
  <ds:schemaRefs/>
</ds:datastoreItem>
</file>

<file path=customXml/itemProps17.xml><?xml version="1.0" encoding="utf-8"?>
<ds:datastoreItem xmlns:ds="http://schemas.openxmlformats.org/officeDocument/2006/customXml" ds:itemID="{0EC2E40B-4C24-4F7B-914D-F380ADEC8381}">
  <ds:schemaRefs>
    <ds:schemaRef ds:uri="http://gemini/pivotcustomization/ManualCalcMode"/>
  </ds:schemaRefs>
</ds:datastoreItem>
</file>

<file path=customXml/itemProps18.xml><?xml version="1.0" encoding="utf-8"?>
<ds:datastoreItem xmlns:ds="http://schemas.openxmlformats.org/officeDocument/2006/customXml" ds:itemID="{3081ED8D-5FC0-4D73-9DEE-C8CF5B2E9A2B}">
  <ds:schemaRefs/>
</ds:datastoreItem>
</file>

<file path=customXml/itemProps19.xml><?xml version="1.0" encoding="utf-8"?>
<ds:datastoreItem xmlns:ds="http://schemas.openxmlformats.org/officeDocument/2006/customXml" ds:itemID="{42EA08B2-3431-4101-B244-9DB2CC24F11B}">
  <ds:schemaRefs/>
</ds:datastoreItem>
</file>

<file path=customXml/itemProps20.xml><?xml version="1.0" encoding="utf-8"?>
<ds:datastoreItem xmlns:ds="http://schemas.openxmlformats.org/officeDocument/2006/customXml" ds:itemID="{F0E698AA-E8DF-443F-B007-5AE817196865}">
  <ds:schemaRefs/>
</ds:datastoreItem>
</file>

<file path=customXml/itemProps21.xml><?xml version="1.0" encoding="utf-8"?>
<ds:datastoreItem xmlns:ds="http://schemas.openxmlformats.org/officeDocument/2006/customXml" ds:itemID="{A9FE8700-9ED4-4D54-94EB-6EA811BB89CE}">
  <ds:schemaRefs>
    <ds:schemaRef ds:uri="http://gemini/pivotcustomization/TableXML_Tariflast_e4aac65e-47cd-4693-a0d1-062f0f2a37e1"/>
  </ds:schemaRefs>
</ds:datastoreItem>
</file>

<file path=customXml/itemProps22.xml><?xml version="1.0" encoding="utf-8"?>
<ds:datastoreItem xmlns:ds="http://schemas.openxmlformats.org/officeDocument/2006/customXml" ds:itemID="{9DF69ABE-C553-4FAE-9B0B-DA5517C623FF}">
  <ds:schemaRefs>
    <ds:schemaRef ds:uri="http://gemini/pivotcustomization/a1cdc96a-71d6-4d47-a5f6-214c23ed6a03"/>
  </ds:schemaRefs>
</ds:datastoreItem>
</file>

<file path=customXml/itemProps23.xml><?xml version="1.0" encoding="utf-8"?>
<ds:datastoreItem xmlns:ds="http://schemas.openxmlformats.org/officeDocument/2006/customXml" ds:itemID="{D56DCE20-D8AD-403D-A4B8-6E42FD31ED71}">
  <ds:schemaRefs/>
</ds:datastoreItem>
</file>

<file path=customXml/itemProps24.xml><?xml version="1.0" encoding="utf-8"?>
<ds:datastoreItem xmlns:ds="http://schemas.openxmlformats.org/officeDocument/2006/customXml" ds:itemID="{FCDAC719-6881-47DF-B39B-75A8EAC2CBAF}">
  <ds:schemaRefs/>
</ds:datastoreItem>
</file>

<file path=customXml/itemProps25.xml><?xml version="1.0" encoding="utf-8"?>
<ds:datastoreItem xmlns:ds="http://schemas.openxmlformats.org/officeDocument/2006/customXml" ds:itemID="{1067EC25-BDDB-4BBB-A7BE-229FEABFC257}">
  <ds:schemaRefs>
    <ds:schemaRef ds:uri="http://gemini/pivotcustomization/a08237f4-ffa2-4f89-ab13-1d4e2931cfb9"/>
  </ds:schemaRefs>
</ds:datastoreItem>
</file>

<file path=customXml/itemProps26.xml><?xml version="1.0" encoding="utf-8"?>
<ds:datastoreItem xmlns:ds="http://schemas.openxmlformats.org/officeDocument/2006/customXml" ds:itemID="{457D4FA0-A99C-463E-8632-016FEE07CAD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7</vt:i4>
      </vt:variant>
      <vt:variant>
        <vt:lpstr>Navngivne områder</vt:lpstr>
      </vt:variant>
      <vt:variant>
        <vt:i4>18</vt:i4>
      </vt:variant>
    </vt:vector>
  </HeadingPairs>
  <TitlesOfParts>
    <vt:vector size="25" baseType="lpstr">
      <vt:lpstr>Start</vt:lpstr>
      <vt:lpstr>Kontrolpanel</vt:lpstr>
      <vt:lpstr>Din Regning</vt:lpstr>
      <vt:lpstr>Overskudsproduktion</vt:lpstr>
      <vt:lpstr>Find Skjulte tillæg</vt:lpstr>
      <vt:lpstr>Timespecifikation</vt:lpstr>
      <vt:lpstr>teknik</vt:lpstr>
      <vt:lpstr>Aktuel_version</vt:lpstr>
      <vt:lpstr>E18_valgt_adresse</vt:lpstr>
      <vt:lpstr>elaftale_metode</vt:lpstr>
      <vt:lpstr>forventet_forbrug</vt:lpstr>
      <vt:lpstr>gns_spotpris</vt:lpstr>
      <vt:lpstr>man_PowerLimit</vt:lpstr>
      <vt:lpstr>manuel_elaftale_priser</vt:lpstr>
      <vt:lpstr>Slutdato</vt:lpstr>
      <vt:lpstr>Startdato</vt:lpstr>
      <vt:lpstr>Token</vt:lpstr>
      <vt:lpstr>'Din Regning'!Udskriftsområde</vt:lpstr>
      <vt:lpstr>valgt_abonnement</vt:lpstr>
      <vt:lpstr>Valgt_adresse</vt:lpstr>
      <vt:lpstr>valgt_ellev</vt:lpstr>
      <vt:lpstr>valgt_pristillaeg</vt:lpstr>
      <vt:lpstr>valgt_produkt</vt:lpstr>
      <vt:lpstr>ValgtE17</vt:lpstr>
      <vt:lpstr>ValgtE18</vt:lpstr>
    </vt:vector>
  </TitlesOfParts>
  <Manager/>
  <Company>nicolaskj.dk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Elindsigt</dc:title>
  <dc:subject>Tjek og beregn din elregning</dc:subject>
  <dc:creator>Nicolas Kofoed Jørgensen</dc:creator>
  <cp:keywords/>
  <dc:description>Gratis værktøj til at tjekke og forstå din elregning. Se fordeling på elleverandør, netselskab, tariffer og afgifter – baseret på dit eget forbrug.</dc:description>
  <cp:lastModifiedBy>Nicolas Kofoed Jørgensen</cp:lastModifiedBy>
  <dcterms:created xsi:type="dcterms:W3CDTF">2025-04-28T08:43:39Z</dcterms:created>
  <dcterms:modified xsi:type="dcterms:W3CDTF">2026-03-28T22:41:10Z</dcterms:modified>
  <cp:category/>
  <cp:contentStatus/>
  <cp:version>2.2</cp:version>
</cp:coreProperties>
</file>